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arketing\Budget Sheets\"/>
    </mc:Choice>
  </mc:AlternateContent>
  <xr:revisionPtr revIDLastSave="0" documentId="8_{BD1DFF5C-2991-4DF8-9BE6-17E7EE4A4685}" xr6:coauthVersionLast="47" xr6:coauthVersionMax="47" xr10:uidLastSave="{00000000-0000-0000-0000-000000000000}"/>
  <bookViews>
    <workbookView showHorizontalScroll="0" showVerticalScroll="0" xWindow="-120" yWindow="-120" windowWidth="29040" windowHeight="15840" xr2:uid="{00000000-000D-0000-FFFF-FFFF00000000}"/>
  </bookViews>
  <sheets>
    <sheet name="Start Here" sheetId="2" r:id="rId1"/>
    <sheet name="Budget" sheetId="4" r:id="rId2"/>
    <sheet name="Future Growth" sheetId="9" r:id="rId3"/>
    <sheet name="Sheet4" sheetId="7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0" i="4" l="1"/>
  <c r="F14" i="4"/>
  <c r="O38" i="7"/>
  <c r="N38" i="7"/>
  <c r="M38" i="7"/>
  <c r="L38" i="7"/>
  <c r="K38" i="7"/>
  <c r="J38" i="7"/>
  <c r="I38" i="7"/>
  <c r="H38" i="7"/>
  <c r="G38" i="7"/>
  <c r="F38" i="7"/>
  <c r="E38" i="7"/>
  <c r="D38" i="7"/>
  <c r="H26" i="9" l="1"/>
  <c r="J9" i="4" l="1"/>
  <c r="I12" i="9" l="1"/>
  <c r="I9" i="9"/>
  <c r="F23" i="9" s="1"/>
  <c r="I8" i="9"/>
  <c r="H23" i="9" l="1"/>
  <c r="J23" i="9" s="1"/>
  <c r="D16" i="9"/>
  <c r="J26" i="9"/>
  <c r="I11" i="9"/>
  <c r="I13" i="9" s="1"/>
  <c r="H30" i="9"/>
  <c r="I10" i="9"/>
  <c r="D12" i="9" s="1"/>
  <c r="H21" i="9"/>
  <c r="J21" i="9" s="1"/>
  <c r="E17" i="9" l="1"/>
  <c r="J28" i="9"/>
  <c r="J30" i="9"/>
  <c r="B9" i="7" l="1"/>
  <c r="B4" i="7"/>
  <c r="C30" i="7" s="1"/>
  <c r="B5" i="7"/>
  <c r="B36" i="7"/>
  <c r="C22" i="7" l="1"/>
  <c r="O22" i="7" s="1"/>
  <c r="C33" i="7"/>
  <c r="D33" i="7" s="1"/>
  <c r="J30" i="7"/>
  <c r="I30" i="7"/>
  <c r="H30" i="7"/>
  <c r="O30" i="7"/>
  <c r="G30" i="7"/>
  <c r="N30" i="7"/>
  <c r="F30" i="7"/>
  <c r="M30" i="7"/>
  <c r="E30" i="7"/>
  <c r="L30" i="7"/>
  <c r="D30" i="7"/>
  <c r="K30" i="7"/>
  <c r="C35" i="7"/>
  <c r="C19" i="7"/>
  <c r="C27" i="7"/>
  <c r="C16" i="7"/>
  <c r="C24" i="7"/>
  <c r="C32" i="7"/>
  <c r="C21" i="7"/>
  <c r="C29" i="7"/>
  <c r="C18" i="7"/>
  <c r="C26" i="7"/>
  <c r="C34" i="7"/>
  <c r="C23" i="7"/>
  <c r="C31" i="7"/>
  <c r="B6" i="7"/>
  <c r="C20" i="7"/>
  <c r="C28" i="7"/>
  <c r="B7" i="7"/>
  <c r="B11" i="7" s="1"/>
  <c r="C17" i="7"/>
  <c r="C25" i="7"/>
  <c r="H22" i="7" l="1"/>
  <c r="I22" i="7"/>
  <c r="L22" i="7"/>
  <c r="J22" i="7"/>
  <c r="D22" i="7"/>
  <c r="E22" i="7"/>
  <c r="N22" i="7"/>
  <c r="M22" i="7"/>
  <c r="F22" i="7"/>
  <c r="G22" i="7"/>
  <c r="K22" i="7"/>
  <c r="O33" i="7"/>
  <c r="I33" i="7"/>
  <c r="G33" i="7"/>
  <c r="H33" i="7"/>
  <c r="J33" i="7"/>
  <c r="L33" i="7"/>
  <c r="E33" i="7"/>
  <c r="M33" i="7"/>
  <c r="K33" i="7"/>
  <c r="F33" i="7"/>
  <c r="N33" i="7"/>
  <c r="H24" i="7"/>
  <c r="O24" i="7"/>
  <c r="G24" i="7"/>
  <c r="N24" i="7"/>
  <c r="F24" i="7"/>
  <c r="M24" i="7"/>
  <c r="E24" i="7"/>
  <c r="L24" i="7"/>
  <c r="D24" i="7"/>
  <c r="K24" i="7"/>
  <c r="J24" i="7"/>
  <c r="I24" i="7"/>
  <c r="M23" i="7"/>
  <c r="E23" i="7"/>
  <c r="L23" i="7"/>
  <c r="D23" i="7"/>
  <c r="K23" i="7"/>
  <c r="J23" i="7"/>
  <c r="I23" i="7"/>
  <c r="H23" i="7"/>
  <c r="G23" i="7"/>
  <c r="O23" i="7"/>
  <c r="F23" i="7"/>
  <c r="N23" i="7"/>
  <c r="N34" i="7"/>
  <c r="F34" i="7"/>
  <c r="M34" i="7"/>
  <c r="E34" i="7"/>
  <c r="L34" i="7"/>
  <c r="D34" i="7"/>
  <c r="K34" i="7"/>
  <c r="J34" i="7"/>
  <c r="I34" i="7"/>
  <c r="H34" i="7"/>
  <c r="O34" i="7"/>
  <c r="G34" i="7"/>
  <c r="I19" i="7"/>
  <c r="H19" i="7"/>
  <c r="O19" i="7"/>
  <c r="G19" i="7"/>
  <c r="N19" i="7"/>
  <c r="F19" i="7"/>
  <c r="M19" i="7"/>
  <c r="E19" i="7"/>
  <c r="L19" i="7"/>
  <c r="D19" i="7"/>
  <c r="K19" i="7"/>
  <c r="J19" i="7"/>
  <c r="C36" i="7"/>
  <c r="H16" i="7"/>
  <c r="G16" i="7"/>
  <c r="O16" i="7"/>
  <c r="N16" i="7"/>
  <c r="F16" i="7"/>
  <c r="M16" i="7"/>
  <c r="E16" i="7"/>
  <c r="L16" i="7"/>
  <c r="D16" i="7"/>
  <c r="K16" i="7"/>
  <c r="J16" i="7"/>
  <c r="I16" i="7"/>
  <c r="K25" i="7"/>
  <c r="J25" i="7"/>
  <c r="I25" i="7"/>
  <c r="H25" i="7"/>
  <c r="O25" i="7"/>
  <c r="G25" i="7"/>
  <c r="N25" i="7"/>
  <c r="F25" i="7"/>
  <c r="M25" i="7"/>
  <c r="E25" i="7"/>
  <c r="L25" i="7"/>
  <c r="D25" i="7"/>
  <c r="N26" i="7"/>
  <c r="F26" i="7"/>
  <c r="M26" i="7"/>
  <c r="E26" i="7"/>
  <c r="L26" i="7"/>
  <c r="D26" i="7"/>
  <c r="K26" i="7"/>
  <c r="J26" i="7"/>
  <c r="I26" i="7"/>
  <c r="H26" i="7"/>
  <c r="O26" i="7"/>
  <c r="G26" i="7"/>
  <c r="I35" i="7"/>
  <c r="H35" i="7"/>
  <c r="O35" i="7"/>
  <c r="G35" i="7"/>
  <c r="N35" i="7"/>
  <c r="F35" i="7"/>
  <c r="M35" i="7"/>
  <c r="E35" i="7"/>
  <c r="L35" i="7"/>
  <c r="D35" i="7"/>
  <c r="K35" i="7"/>
  <c r="J35" i="7"/>
  <c r="L28" i="7"/>
  <c r="D28" i="7"/>
  <c r="K28" i="7"/>
  <c r="J28" i="7"/>
  <c r="I28" i="7"/>
  <c r="H28" i="7"/>
  <c r="O28" i="7"/>
  <c r="G28" i="7"/>
  <c r="F28" i="7"/>
  <c r="N28" i="7"/>
  <c r="M28" i="7"/>
  <c r="E28" i="7"/>
  <c r="L20" i="7"/>
  <c r="D20" i="7"/>
  <c r="K20" i="7"/>
  <c r="J20" i="7"/>
  <c r="I20" i="7"/>
  <c r="H20" i="7"/>
  <c r="O20" i="7"/>
  <c r="G20" i="7"/>
  <c r="F20" i="7"/>
  <c r="N20" i="7"/>
  <c r="M20" i="7"/>
  <c r="E20" i="7"/>
  <c r="M31" i="7"/>
  <c r="E31" i="7"/>
  <c r="L31" i="7"/>
  <c r="D31" i="7"/>
  <c r="K31" i="7"/>
  <c r="J31" i="7"/>
  <c r="I31" i="7"/>
  <c r="H31" i="7"/>
  <c r="G31" i="7"/>
  <c r="O31" i="7"/>
  <c r="N31" i="7"/>
  <c r="F31" i="7"/>
  <c r="I27" i="7"/>
  <c r="H27" i="7"/>
  <c r="O27" i="7"/>
  <c r="G27" i="7"/>
  <c r="N27" i="7"/>
  <c r="F27" i="7"/>
  <c r="M27" i="7"/>
  <c r="E27" i="7"/>
  <c r="L27" i="7"/>
  <c r="D27" i="7"/>
  <c r="K27" i="7"/>
  <c r="J27" i="7"/>
  <c r="K17" i="7"/>
  <c r="J17" i="7"/>
  <c r="I17" i="7"/>
  <c r="H17" i="7"/>
  <c r="O17" i="7"/>
  <c r="G17" i="7"/>
  <c r="N17" i="7"/>
  <c r="F17" i="7"/>
  <c r="M17" i="7"/>
  <c r="E17" i="7"/>
  <c r="L17" i="7"/>
  <c r="D17" i="7"/>
  <c r="N18" i="7"/>
  <c r="F18" i="7"/>
  <c r="M18" i="7"/>
  <c r="E18" i="7"/>
  <c r="L18" i="7"/>
  <c r="D18" i="7"/>
  <c r="K18" i="7"/>
  <c r="J18" i="7"/>
  <c r="I18" i="7"/>
  <c r="H18" i="7"/>
  <c r="O18" i="7"/>
  <c r="G18" i="7"/>
  <c r="O29" i="7"/>
  <c r="G29" i="7"/>
  <c r="N29" i="7"/>
  <c r="F29" i="7"/>
  <c r="M29" i="7"/>
  <c r="E29" i="7"/>
  <c r="L29" i="7"/>
  <c r="D29" i="7"/>
  <c r="K29" i="7"/>
  <c r="J29" i="7"/>
  <c r="I29" i="7"/>
  <c r="H29" i="7"/>
  <c r="O21" i="7"/>
  <c r="G21" i="7"/>
  <c r="F21" i="7"/>
  <c r="N21" i="7"/>
  <c r="M21" i="7"/>
  <c r="E21" i="7"/>
  <c r="L21" i="7"/>
  <c r="D21" i="7"/>
  <c r="K21" i="7"/>
  <c r="J21" i="7"/>
  <c r="I21" i="7"/>
  <c r="H21" i="7"/>
  <c r="H32" i="7"/>
  <c r="O32" i="7"/>
  <c r="G32" i="7"/>
  <c r="N32" i="7"/>
  <c r="F32" i="7"/>
  <c r="M32" i="7"/>
  <c r="E32" i="7"/>
  <c r="L32" i="7"/>
  <c r="D32" i="7"/>
  <c r="K32" i="7"/>
  <c r="J32" i="7"/>
  <c r="I32" i="7"/>
  <c r="I36" i="7" l="1"/>
  <c r="F23" i="4" s="1"/>
  <c r="G23" i="4" s="1"/>
  <c r="N36" i="7"/>
  <c r="F28" i="4" s="1"/>
  <c r="G28" i="4" s="1"/>
  <c r="E36" i="7"/>
  <c r="F19" i="4" s="1"/>
  <c r="G19" i="4" s="1"/>
  <c r="F36" i="7"/>
  <c r="F20" i="4" s="1"/>
  <c r="G20" i="4" s="1"/>
  <c r="J36" i="7"/>
  <c r="F24" i="4" s="1"/>
  <c r="G24" i="4" s="1"/>
  <c r="O36" i="7"/>
  <c r="F29" i="4" s="1"/>
  <c r="G29" i="4" s="1"/>
  <c r="K36" i="7"/>
  <c r="F25" i="4" s="1"/>
  <c r="G25" i="4" s="1"/>
  <c r="G36" i="7"/>
  <c r="F21" i="4" s="1"/>
  <c r="G21" i="4" s="1"/>
  <c r="H36" i="7"/>
  <c r="F22" i="4" s="1"/>
  <c r="G22" i="4" s="1"/>
  <c r="M36" i="7"/>
  <c r="F27" i="4" s="1"/>
  <c r="G27" i="4" s="1"/>
  <c r="D36" i="7"/>
  <c r="F18" i="4" s="1"/>
  <c r="G18" i="4" s="1"/>
  <c r="L36" i="7"/>
  <c r="F26" i="4" s="1"/>
  <c r="G26" i="4" s="1"/>
  <c r="K39" i="7" l="1"/>
  <c r="H25" i="4" s="1"/>
  <c r="E39" i="7"/>
  <c r="H19" i="4" s="1"/>
  <c r="G39" i="7"/>
  <c r="H21" i="4" s="1"/>
  <c r="O39" i="7"/>
  <c r="H29" i="4" s="1"/>
  <c r="J39" i="7"/>
  <c r="H24" i="4" s="1"/>
  <c r="L39" i="7"/>
  <c r="H26" i="4" s="1"/>
  <c r="F39" i="7"/>
  <c r="H20" i="4" s="1"/>
  <c r="D39" i="7"/>
  <c r="H18" i="4" s="1"/>
  <c r="M39" i="7"/>
  <c r="H27" i="4" s="1"/>
  <c r="N39" i="7"/>
  <c r="H28" i="4" s="1"/>
  <c r="H39" i="7"/>
  <c r="H22" i="4" s="1"/>
  <c r="I39" i="7"/>
  <c r="H23" i="4" s="1"/>
  <c r="J8" i="4" l="1"/>
  <c r="J12" i="4"/>
  <c r="D14" i="4"/>
  <c r="F17" i="2"/>
  <c r="E26" i="2" s="1"/>
  <c r="J11" i="4" l="1"/>
  <c r="J13" i="4" s="1"/>
  <c r="J10" i="4"/>
  <c r="D12" i="4" l="1"/>
  <c r="F12" i="4"/>
</calcChain>
</file>

<file path=xl/sharedStrings.xml><?xml version="1.0" encoding="utf-8"?>
<sst xmlns="http://schemas.openxmlformats.org/spreadsheetml/2006/main" count="120" uniqueCount="87">
  <si>
    <t>LET'S CREATE A BUDGET</t>
  </si>
  <si>
    <t>STEP 1</t>
  </si>
  <si>
    <t>Input your Turnover for last year</t>
  </si>
  <si>
    <t>Turnover (NET)</t>
  </si>
  <si>
    <t>STEP 2</t>
  </si>
  <si>
    <t>Input your Gross Margin for last year</t>
  </si>
  <si>
    <t>Gross Margin %</t>
  </si>
  <si>
    <t>STEP 3</t>
  </si>
  <si>
    <t>Input your current Stock Turn (leave as 1.9 if you do not know)</t>
  </si>
  <si>
    <t>Stock Turn</t>
  </si>
  <si>
    <t>STEP 4</t>
  </si>
  <si>
    <t>Below should roughly be how much stock, on average, you hold</t>
  </si>
  <si>
    <t>Stock holding</t>
  </si>
  <si>
    <t>Note:</t>
  </si>
  <si>
    <t xml:space="preserve">If the Stock Turn is no where near your stock holding, you may want to adjust the Stock Turn figure. </t>
  </si>
  <si>
    <t>Make the Stock Turn higher to reduce the stock holding.</t>
  </si>
  <si>
    <t>Make the Stock Turn lower to increase the stock holding.</t>
  </si>
  <si>
    <t>WANT TO GROW YOUR BUSINESS?</t>
  </si>
  <si>
    <t>See what you would have to do per month to grow…</t>
  </si>
  <si>
    <t>Current Summary</t>
  </si>
  <si>
    <t xml:space="preserve">I want to increase my Turnover to….		</t>
  </si>
  <si>
    <t xml:space="preserve">I also want to increase my Margin to….		</t>
  </si>
  <si>
    <t>Profit</t>
  </si>
  <si>
    <t>This would increase your profit from:</t>
  </si>
  <si>
    <t>Cost of Sales</t>
  </si>
  <si>
    <t>to</t>
  </si>
  <si>
    <t>% of Annual Sales</t>
  </si>
  <si>
    <t>Monthly Target</t>
  </si>
  <si>
    <t>Weekly Target</t>
  </si>
  <si>
    <t>Daily Target</t>
  </si>
  <si>
    <t>Actual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</si>
  <si>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</si>
  <si>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</si>
  <si>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</si>
  <si>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</si>
  <si>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</si>
  <si>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</si>
  <si>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</si>
  <si>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</si>
  <si>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</si>
  <si>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</si>
  <si>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</si>
  <si>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</si>
  <si>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</t>
  </si>
  <si>
    <t>This would increase your profit from</t>
  </si>
  <si>
    <t>Avg Daily Transactions</t>
  </si>
  <si>
    <t>Avg Transaction Value</t>
  </si>
  <si>
    <t>Difference:</t>
  </si>
  <si>
    <t>Action</t>
  </si>
  <si>
    <t>Change</t>
  </si>
  <si>
    <t>Result</t>
  </si>
  <si>
    <t>Benefit *</t>
  </si>
  <si>
    <t>Increase shop turnover by</t>
  </si>
  <si>
    <t>Increase margin to</t>
  </si>
  <si>
    <t>Add extra value to every 5th basket (average price of a glove)</t>
  </si>
  <si>
    <t xml:space="preserve">if you did all of this it would equal </t>
  </si>
  <si>
    <t>Increase stock turn to</t>
  </si>
  <si>
    <t>Days open:</t>
  </si>
  <si>
    <t>ANNUAL BUDGET TEMPLATE</t>
  </si>
  <si>
    <t>Years figures</t>
  </si>
  <si>
    <r>
      <t xml:space="preserve">Notes: Monthly splits and category mix based on an </t>
    </r>
    <r>
      <rPr>
        <b/>
        <sz val="11"/>
        <color theme="1"/>
        <rFont val="Calibri"/>
        <family val="2"/>
        <scheme val="minor"/>
      </rPr>
      <t>average</t>
    </r>
    <r>
      <rPr>
        <sz val="11"/>
        <color theme="1"/>
        <rFont val="Calibri"/>
        <family val="2"/>
        <scheme val="minor"/>
      </rPr>
      <t xml:space="preserve"> on course retailer. Sales values are a guide based on total monthly sales split. Each category will have its own monthly split that will produce a slightly differenct monthly figure.</t>
    </r>
  </si>
  <si>
    <t>Gross Margin value</t>
  </si>
  <si>
    <t>Cost of sales</t>
  </si>
  <si>
    <t>Monthly category sales budgets</t>
  </si>
  <si>
    <t>Sales Mix (this is 2017's average) - You can change it</t>
  </si>
  <si>
    <t>Accessories</t>
  </si>
  <si>
    <t>Bags</t>
  </si>
  <si>
    <t>Balls</t>
  </si>
  <si>
    <t>Distance Device</t>
  </si>
  <si>
    <t>Food and Drink</t>
  </si>
  <si>
    <t>Gloves</t>
  </si>
  <si>
    <t>Irons</t>
  </si>
  <si>
    <t>Putters</t>
  </si>
  <si>
    <t>Shoes</t>
  </si>
  <si>
    <t>Trolleys</t>
  </si>
  <si>
    <t>Wedges</t>
  </si>
  <si>
    <t>Woods</t>
  </si>
  <si>
    <t>Other</t>
  </si>
  <si>
    <t>Bottoms Men</t>
  </si>
  <si>
    <t>Bottoms Women</t>
  </si>
  <si>
    <t>Outerwear</t>
  </si>
  <si>
    <t>Shirts Men</t>
  </si>
  <si>
    <t>Shirts Women</t>
  </si>
  <si>
    <t>Tops Men</t>
  </si>
  <si>
    <t>Tops Women</t>
  </si>
  <si>
    <t>Monthly sales % (this is 2017's average) - You can change</t>
  </si>
  <si>
    <t>Daily sales 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</si>
</sst>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£&quot;* #,##0.00_-;\-&quot;£&quot;* #,##0.00_-;_-&quot;£&quot;* &quot;-&quot;??_-;_-@_-"/>
    <numFmt numFmtId="164" formatCode="_-&quot;£&quot;* #,##0_-;\-&quot;£&quot;* #,##0_-;_-&quot;£&quot;* &quot;-&quot;??_-;_-@_-"/>
    <numFmt numFmtId="165" formatCode="_-&quot;£&quot;* #,##0_-;\-&quot;£&quot;* #,##0_-;_-&quot;£&quot;* &quot;-&quot;?_-;_-@_-"/>
    <numFmt numFmtId="166" formatCode="0.0%"/>
    <numFmt numFmtId="167" formatCode="0.0"/>
    <numFmt numFmtId="168" formatCode="&quot;£&quot;#,##0"/>
    <numFmt numFmtId="169" formatCode="#,##0\ [$kr-41D]"/>
    <numFmt numFmtId="170" formatCode="_-[$€-2]\ * #,##0_-;\-[$€-2]\ * #,##0_-;_-[$€-2]\ * &quot;-&quot;??_-;_-@_-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b/>
      <sz val="14"/>
      <color rgb="FF1A488D"/>
      <name val="Arial"/>
      <family val="2"/>
    </font>
    <font>
      <sz val="12"/>
      <color theme="1"/>
      <name val="Arial"/>
      <family val="2"/>
    </font>
    <font>
      <b/>
      <i/>
      <u/>
      <sz val="11"/>
      <color theme="0" tint="-0.499984740745262"/>
      <name val="Arial"/>
      <family val="2"/>
    </font>
    <font>
      <b/>
      <sz val="11"/>
      <color theme="0" tint="-0.499984740745262"/>
      <name val="Arial"/>
      <family val="2"/>
    </font>
    <font>
      <sz val="11"/>
      <color theme="0" tint="-0.499984740745262"/>
      <name val="Arial"/>
      <family val="2"/>
    </font>
    <font>
      <b/>
      <sz val="14"/>
      <color theme="9"/>
      <name val="Arial"/>
      <family val="2"/>
    </font>
    <font>
      <sz val="14"/>
      <color theme="9"/>
      <name val="Arial"/>
      <family val="2"/>
    </font>
    <font>
      <sz val="24"/>
      <color rgb="FF1A488D"/>
      <name val="Arial"/>
      <family val="2"/>
    </font>
    <font>
      <b/>
      <sz val="18"/>
      <color theme="9"/>
      <name val="Arial"/>
      <family val="2"/>
    </font>
    <font>
      <b/>
      <sz val="48"/>
      <color theme="9"/>
      <name val="Arial"/>
      <family val="2"/>
    </font>
    <font>
      <sz val="12"/>
      <color rgb="FF1A488D"/>
      <name val="Arial"/>
      <family val="2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4"/>
      <color theme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0"/>
      <name val="Arial"/>
      <family val="2"/>
    </font>
    <font>
      <b/>
      <sz val="36"/>
      <color theme="9"/>
      <name val="Arial"/>
      <family val="2"/>
    </font>
    <font>
      <b/>
      <sz val="14"/>
      <color rgb="FF00B050"/>
      <name val="Arial"/>
      <family val="2"/>
    </font>
    <font>
      <b/>
      <sz val="14"/>
      <color theme="5" tint="-0.249977111117893"/>
      <name val="Arial"/>
      <family val="2"/>
    </font>
    <font>
      <u/>
      <sz val="14"/>
      <color theme="1"/>
      <name val="Arial"/>
      <family val="2"/>
    </font>
    <font>
      <u/>
      <sz val="12"/>
      <color rgb="FF1A488D"/>
      <name val="Arial"/>
      <family val="2"/>
    </font>
    <font>
      <b/>
      <u/>
      <sz val="14"/>
      <color theme="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A488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59996337778862885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0" fillId="0" borderId="1" xfId="0" applyBorder="1"/>
    <xf numFmtId="0" fontId="0" fillId="0" borderId="2" xfId="0" applyBorder="1"/>
    <xf numFmtId="165" fontId="0" fillId="0" borderId="0" xfId="0" applyNumberFormat="1" applyAlignment="1">
      <alignment horizontal="center"/>
    </xf>
    <xf numFmtId="166" fontId="0" fillId="0" borderId="0" xfId="2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0" fillId="0" borderId="0" xfId="1" applyNumberFormat="1" applyFont="1" applyAlignment="1">
      <alignment horizontal="right"/>
    </xf>
    <xf numFmtId="0" fontId="7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right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1" fillId="2" borderId="0" xfId="0" applyFont="1" applyFill="1" applyAlignment="1">
      <alignment horizontal="center" vertical="center"/>
    </xf>
    <xf numFmtId="165" fontId="9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164" fontId="11" fillId="2" borderId="0" xfId="1" applyNumberFormat="1" applyFont="1" applyFill="1" applyAlignment="1">
      <alignment horizontal="right" vertical="center"/>
    </xf>
    <xf numFmtId="164" fontId="9" fillId="2" borderId="0" xfId="1" applyNumberFormat="1" applyFont="1" applyFill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167" fontId="18" fillId="0" borderId="0" xfId="0" applyNumberFormat="1" applyFont="1" applyAlignment="1">
      <alignment horizontal="right"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8" fillId="0" borderId="0" xfId="0" applyFont="1"/>
    <xf numFmtId="0" fontId="0" fillId="0" borderId="4" xfId="0" applyBorder="1" applyAlignment="1">
      <alignment horizontal="center"/>
    </xf>
    <xf numFmtId="164" fontId="6" fillId="0" borderId="3" xfId="1" applyNumberFormat="1" applyFont="1" applyBorder="1" applyAlignment="1">
      <alignment horizontal="center"/>
    </xf>
    <xf numFmtId="166" fontId="6" fillId="0" borderId="9" xfId="0" applyNumberFormat="1" applyFont="1" applyBorder="1" applyAlignment="1">
      <alignment horizontal="center"/>
    </xf>
    <xf numFmtId="0" fontId="4" fillId="0" borderId="2" xfId="0" applyFont="1" applyBorder="1"/>
    <xf numFmtId="164" fontId="5" fillId="0" borderId="3" xfId="1" applyNumberFormat="1" applyFont="1" applyBorder="1" applyAlignment="1">
      <alignment horizontal="right"/>
    </xf>
    <xf numFmtId="164" fontId="4" fillId="0" borderId="3" xfId="1" applyNumberFormat="1" applyFont="1" applyBorder="1" applyAlignment="1">
      <alignment horizontal="right"/>
    </xf>
    <xf numFmtId="0" fontId="4" fillId="0" borderId="11" xfId="0" applyFont="1" applyBorder="1"/>
    <xf numFmtId="164" fontId="4" fillId="0" borderId="9" xfId="1" applyNumberFormat="1" applyFont="1" applyBorder="1" applyAlignment="1">
      <alignment horizontal="right"/>
    </xf>
    <xf numFmtId="0" fontId="0" fillId="0" borderId="5" xfId="0" applyBorder="1" applyAlignment="1">
      <alignment horizontal="center"/>
    </xf>
    <xf numFmtId="0" fontId="24" fillId="0" borderId="5" xfId="0" applyFont="1" applyBorder="1" applyAlignment="1">
      <alignment horizontal="center" wrapText="1"/>
    </xf>
    <xf numFmtId="0" fontId="25" fillId="0" borderId="13" xfId="0" applyFont="1" applyBorder="1" applyAlignment="1">
      <alignment horizontal="center"/>
    </xf>
    <xf numFmtId="0" fontId="25" fillId="0" borderId="0" xfId="0" applyFont="1"/>
    <xf numFmtId="166" fontId="26" fillId="0" borderId="0" xfId="2" applyNumberFormat="1" applyFont="1"/>
    <xf numFmtId="164" fontId="0" fillId="0" borderId="8" xfId="1" applyNumberFormat="1" applyFont="1" applyBorder="1"/>
    <xf numFmtId="164" fontId="0" fillId="0" borderId="0" xfId="0" applyNumberFormat="1"/>
    <xf numFmtId="164" fontId="0" fillId="0" borderId="10" xfId="1" applyNumberFormat="1" applyFont="1" applyBorder="1"/>
    <xf numFmtId="0" fontId="25" fillId="0" borderId="14" xfId="0" applyFont="1" applyBorder="1"/>
    <xf numFmtId="166" fontId="26" fillId="0" borderId="14" xfId="2" applyNumberFormat="1" applyFont="1" applyBorder="1"/>
    <xf numFmtId="164" fontId="0" fillId="0" borderId="15" xfId="1" applyNumberFormat="1" applyFont="1" applyBorder="1"/>
    <xf numFmtId="164" fontId="0" fillId="0" borderId="14" xfId="0" applyNumberFormat="1" applyBorder="1"/>
    <xf numFmtId="9" fontId="0" fillId="0" borderId="0" xfId="2" applyFont="1"/>
    <xf numFmtId="164" fontId="0" fillId="0" borderId="0" xfId="1" applyNumberFormat="1" applyFont="1"/>
    <xf numFmtId="166" fontId="26" fillId="0" borderId="0" xfId="2" applyNumberFormat="1" applyFont="1" applyAlignment="1">
      <alignment horizontal="right"/>
    </xf>
    <xf numFmtId="168" fontId="14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18" fillId="0" borderId="5" xfId="0" applyFont="1" applyBorder="1" applyAlignment="1">
      <alignment horizontal="right" vertical="center"/>
    </xf>
    <xf numFmtId="0" fontId="17" fillId="0" borderId="5" xfId="0" applyFont="1" applyBorder="1" applyAlignment="1">
      <alignment vertical="center"/>
    </xf>
    <xf numFmtId="164" fontId="16" fillId="0" borderId="16" xfId="1" applyNumberFormat="1" applyFont="1" applyBorder="1" applyAlignment="1">
      <alignment horizontal="center" vertical="center"/>
    </xf>
    <xf numFmtId="9" fontId="28" fillId="0" borderId="0" xfId="2" applyFont="1" applyAlignment="1">
      <alignment horizontal="center" vertical="center"/>
    </xf>
    <xf numFmtId="168" fontId="28" fillId="0" borderId="0" xfId="0" applyNumberFormat="1" applyFont="1" applyAlignment="1">
      <alignment horizontal="center" vertical="center"/>
    </xf>
    <xf numFmtId="167" fontId="18" fillId="0" borderId="0" xfId="0" applyNumberFormat="1" applyFont="1" applyAlignment="1">
      <alignment horizontal="center" vertical="center"/>
    </xf>
    <xf numFmtId="168" fontId="0" fillId="0" borderId="0" xfId="0" applyNumberFormat="1" applyAlignment="1">
      <alignment horizontal="left" vertical="center"/>
    </xf>
    <xf numFmtId="0" fontId="30" fillId="0" borderId="0" xfId="0" applyFont="1" applyAlignment="1">
      <alignment vertical="center"/>
    </xf>
    <xf numFmtId="0" fontId="9" fillId="4" borderId="0" xfId="0" applyFont="1" applyFill="1" applyAlignment="1">
      <alignment vertical="center"/>
    </xf>
    <xf numFmtId="0" fontId="20" fillId="4" borderId="0" xfId="0" applyFont="1" applyFill="1" applyAlignment="1">
      <alignment vertical="center"/>
    </xf>
    <xf numFmtId="0" fontId="13" fillId="4" borderId="0" xfId="0" applyFont="1" applyFill="1" applyAlignment="1">
      <alignment vertical="center"/>
    </xf>
    <xf numFmtId="20" fontId="9" fillId="4" borderId="0" xfId="0" applyNumberFormat="1" applyFont="1" applyFill="1" applyAlignment="1">
      <alignment vertical="center"/>
    </xf>
    <xf numFmtId="0" fontId="14" fillId="4" borderId="6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right" vertical="center"/>
    </xf>
    <xf numFmtId="168" fontId="18" fillId="4" borderId="0" xfId="1" applyNumberFormat="1" applyFont="1" applyFill="1" applyAlignment="1">
      <alignment horizontal="right" vertical="center"/>
    </xf>
    <xf numFmtId="0" fontId="9" fillId="4" borderId="0" xfId="0" applyFont="1" applyFill="1" applyAlignment="1">
      <alignment horizontal="right" vertical="center"/>
    </xf>
    <xf numFmtId="168" fontId="18" fillId="4" borderId="0" xfId="1" applyNumberFormat="1" applyFont="1" applyFill="1" applyAlignment="1" applyProtection="1">
      <alignment horizontal="right" vertical="center"/>
      <protection locked="0"/>
    </xf>
    <xf numFmtId="0" fontId="19" fillId="4" borderId="0" xfId="0" applyFont="1" applyFill="1" applyAlignment="1" applyProtection="1">
      <alignment horizontal="right" vertical="center"/>
      <protection locked="0"/>
    </xf>
    <xf numFmtId="0" fontId="19" fillId="4" borderId="0" xfId="0" applyFont="1" applyFill="1" applyAlignment="1">
      <alignment horizontal="right" vertical="center"/>
    </xf>
    <xf numFmtId="166" fontId="18" fillId="4" borderId="0" xfId="0" applyNumberFormat="1" applyFont="1" applyFill="1" applyAlignment="1">
      <alignment horizontal="right" vertical="center"/>
    </xf>
    <xf numFmtId="166" fontId="18" fillId="4" borderId="0" xfId="0" applyNumberFormat="1" applyFont="1" applyFill="1" applyAlignment="1" applyProtection="1">
      <alignment horizontal="right" vertical="center"/>
      <protection locked="0"/>
    </xf>
    <xf numFmtId="0" fontId="11" fillId="4" borderId="0" xfId="0" applyFont="1" applyFill="1" applyAlignment="1">
      <alignment vertical="center"/>
    </xf>
    <xf numFmtId="164" fontId="12" fillId="4" borderId="0" xfId="1" applyNumberFormat="1" applyFont="1" applyFill="1" applyAlignment="1">
      <alignment horizontal="right" vertical="center"/>
    </xf>
    <xf numFmtId="167" fontId="18" fillId="4" borderId="0" xfId="0" applyNumberFormat="1" applyFont="1" applyFill="1" applyAlignment="1">
      <alignment horizontal="right" vertical="center"/>
    </xf>
    <xf numFmtId="0" fontId="15" fillId="4" borderId="0" xfId="0" applyFont="1" applyFill="1" applyAlignment="1">
      <alignment horizontal="left" vertical="center"/>
    </xf>
    <xf numFmtId="164" fontId="16" fillId="4" borderId="0" xfId="1" applyNumberFormat="1" applyFont="1" applyFill="1" applyAlignment="1">
      <alignment horizontal="center" vertical="center"/>
    </xf>
    <xf numFmtId="0" fontId="17" fillId="4" borderId="0" xfId="0" applyFont="1" applyFill="1" applyAlignment="1">
      <alignment vertical="center"/>
    </xf>
    <xf numFmtId="0" fontId="10" fillId="4" borderId="0" xfId="0" applyFont="1" applyFill="1" applyAlignment="1">
      <alignment horizontal="center" vertical="center"/>
    </xf>
    <xf numFmtId="0" fontId="18" fillId="4" borderId="0" xfId="0" applyFont="1" applyFill="1" applyAlignment="1">
      <alignment horizontal="right" vertical="center"/>
    </xf>
    <xf numFmtId="169" fontId="21" fillId="0" borderId="0" xfId="1" applyNumberFormat="1" applyFont="1" applyAlignment="1" applyProtection="1">
      <alignment vertical="center"/>
      <protection locked="0"/>
    </xf>
    <xf numFmtId="166" fontId="18" fillId="3" borderId="0" xfId="2" applyNumberFormat="1" applyFont="1" applyFill="1" applyAlignment="1" applyProtection="1">
      <alignment horizontal="center" vertical="center"/>
      <protection locked="0"/>
    </xf>
    <xf numFmtId="169" fontId="21" fillId="0" borderId="0" xfId="1" applyNumberFormat="1" applyFont="1" applyAlignment="1">
      <alignment vertical="center"/>
    </xf>
    <xf numFmtId="166" fontId="32" fillId="0" borderId="0" xfId="0" applyNumberFormat="1" applyFont="1" applyAlignment="1">
      <alignment horizontal="center" vertical="center"/>
    </xf>
    <xf numFmtId="166" fontId="18" fillId="3" borderId="6" xfId="0" applyNumberFormat="1" applyFont="1" applyFill="1" applyBorder="1" applyAlignment="1" applyProtection="1">
      <alignment horizontal="right" vertical="center"/>
      <protection locked="0"/>
    </xf>
    <xf numFmtId="167" fontId="18" fillId="3" borderId="6" xfId="0" applyNumberFormat="1" applyFont="1" applyFill="1" applyBorder="1" applyAlignment="1" applyProtection="1">
      <alignment horizontal="right" vertical="center"/>
      <protection locked="0"/>
    </xf>
    <xf numFmtId="44" fontId="0" fillId="0" borderId="0" xfId="1" applyFont="1" applyAlignment="1" applyProtection="1">
      <alignment vertical="center"/>
      <protection locked="0"/>
    </xf>
    <xf numFmtId="168" fontId="0" fillId="0" borderId="0" xfId="0" applyNumberFormat="1" applyAlignment="1">
      <alignment vertical="center"/>
    </xf>
    <xf numFmtId="168" fontId="19" fillId="0" borderId="0" xfId="1" applyNumberFormat="1" applyFont="1" applyAlignment="1">
      <alignment horizontal="right" vertical="center"/>
    </xf>
    <xf numFmtId="166" fontId="19" fillId="0" borderId="0" xfId="0" applyNumberFormat="1" applyFont="1" applyAlignment="1">
      <alignment horizontal="right" vertical="center"/>
    </xf>
    <xf numFmtId="168" fontId="19" fillId="0" borderId="0" xfId="0" applyNumberFormat="1" applyFont="1" applyAlignment="1">
      <alignment horizontal="right" vertical="center"/>
    </xf>
    <xf numFmtId="167" fontId="19" fillId="0" borderId="0" xfId="0" applyNumberFormat="1" applyFont="1" applyAlignment="1">
      <alignment horizontal="right" vertical="center"/>
    </xf>
    <xf numFmtId="0" fontId="9" fillId="5" borderId="0" xfId="0" applyFont="1" applyFill="1" applyAlignment="1">
      <alignment horizontal="right" vertical="center"/>
    </xf>
    <xf numFmtId="0" fontId="9" fillId="5" borderId="0" xfId="0" applyFont="1" applyFill="1" applyAlignment="1">
      <alignment vertical="center"/>
    </xf>
    <xf numFmtId="20" fontId="9" fillId="5" borderId="0" xfId="0" applyNumberFormat="1" applyFont="1" applyFill="1" applyAlignment="1">
      <alignment vertical="center"/>
    </xf>
    <xf numFmtId="164" fontId="33" fillId="5" borderId="0" xfId="1" applyNumberFormat="1" applyFont="1" applyFill="1" applyAlignment="1">
      <alignment horizontal="center" vertical="center"/>
    </xf>
    <xf numFmtId="166" fontId="33" fillId="5" borderId="0" xfId="0" applyNumberFormat="1" applyFont="1" applyFill="1" applyAlignment="1">
      <alignment horizontal="center" vertical="center"/>
    </xf>
    <xf numFmtId="167" fontId="33" fillId="5" borderId="0" xfId="0" applyNumberFormat="1" applyFont="1" applyFill="1" applyAlignment="1">
      <alignment horizontal="center" vertical="center"/>
    </xf>
    <xf numFmtId="0" fontId="34" fillId="5" borderId="0" xfId="0" applyFont="1" applyFill="1" applyAlignment="1">
      <alignment vertical="center"/>
    </xf>
    <xf numFmtId="168" fontId="28" fillId="0" borderId="0" xfId="1" applyNumberFormat="1" applyFont="1" applyAlignment="1">
      <alignment horizontal="center" vertical="center"/>
    </xf>
    <xf numFmtId="168" fontId="29" fillId="0" borderId="0" xfId="1" applyNumberFormat="1" applyFont="1" applyAlignment="1">
      <alignment horizontal="center" vertical="center"/>
    </xf>
    <xf numFmtId="168" fontId="27" fillId="0" borderId="0" xfId="1" applyNumberFormat="1" applyFont="1" applyAlignment="1">
      <alignment horizontal="center" vertical="center"/>
    </xf>
    <xf numFmtId="168" fontId="0" fillId="0" borderId="0" xfId="0" applyNumberFormat="1" applyAlignment="1" applyProtection="1">
      <alignment horizontal="center" vertical="center"/>
      <protection locked="0"/>
    </xf>
    <xf numFmtId="168" fontId="0" fillId="0" borderId="0" xfId="0" applyNumberFormat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20" fontId="34" fillId="5" borderId="0" xfId="0" applyNumberFormat="1" applyFont="1" applyFill="1" applyAlignment="1">
      <alignment horizontal="center" vertical="center"/>
    </xf>
    <xf numFmtId="9" fontId="33" fillId="5" borderId="0" xfId="2" applyFont="1" applyFill="1" applyAlignment="1">
      <alignment horizontal="center" vertical="center"/>
    </xf>
    <xf numFmtId="0" fontId="33" fillId="5" borderId="0" xfId="1" applyNumberFormat="1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9" fontId="21" fillId="3" borderId="0" xfId="2" applyFont="1" applyFill="1" applyAlignment="1" applyProtection="1">
      <alignment horizontal="center" vertical="center"/>
      <protection locked="0"/>
    </xf>
    <xf numFmtId="0" fontId="21" fillId="3" borderId="0" xfId="1" applyNumberFormat="1" applyFont="1" applyFill="1" applyAlignment="1" applyProtection="1">
      <alignment horizontal="center" vertical="center"/>
      <protection locked="0"/>
    </xf>
    <xf numFmtId="170" fontId="18" fillId="3" borderId="6" xfId="1" applyNumberFormat="1" applyFont="1" applyFill="1" applyBorder="1" applyAlignment="1" applyProtection="1">
      <alignment horizontal="center" vertical="center"/>
      <protection locked="0"/>
    </xf>
    <xf numFmtId="170" fontId="18" fillId="4" borderId="6" xfId="1" applyNumberFormat="1" applyFont="1" applyFill="1" applyBorder="1" applyAlignment="1">
      <alignment horizontal="center" vertical="center"/>
    </xf>
    <xf numFmtId="170" fontId="21" fillId="3" borderId="0" xfId="1" applyNumberFormat="1" applyFont="1" applyFill="1" applyAlignment="1" applyProtection="1">
      <alignment horizontal="center" vertical="center"/>
      <protection locked="0"/>
    </xf>
    <xf numFmtId="170" fontId="21" fillId="0" borderId="0" xfId="1" applyNumberFormat="1" applyFont="1" applyAlignment="1">
      <alignment horizontal="center" vertical="center"/>
    </xf>
    <xf numFmtId="170" fontId="33" fillId="5" borderId="0" xfId="1" applyNumberFormat="1" applyFont="1" applyFill="1" applyAlignment="1">
      <alignment horizontal="center" vertical="center"/>
    </xf>
    <xf numFmtId="170" fontId="14" fillId="0" borderId="0" xfId="1" applyNumberFormat="1" applyFont="1" applyAlignment="1">
      <alignment horizontal="center" vertical="center"/>
    </xf>
    <xf numFmtId="170" fontId="22" fillId="0" borderId="0" xfId="1" applyNumberFormat="1" applyFont="1" applyAlignment="1">
      <alignment vertical="center"/>
    </xf>
    <xf numFmtId="170" fontId="18" fillId="0" borderId="0" xfId="1" applyNumberFormat="1" applyFont="1" applyAlignment="1">
      <alignment horizontal="left" vertical="center"/>
    </xf>
    <xf numFmtId="170" fontId="28" fillId="0" borderId="0" xfId="1" applyNumberFormat="1" applyFont="1" applyAlignment="1">
      <alignment horizontal="center" vertical="center"/>
    </xf>
    <xf numFmtId="170" fontId="29" fillId="0" borderId="0" xfId="1" applyNumberFormat="1" applyFont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4" fillId="0" borderId="0" xfId="0" applyFont="1" applyAlignment="1">
      <alignment horizontal="left" vertical="center"/>
    </xf>
    <xf numFmtId="170" fontId="31" fillId="0" borderId="0" xfId="1" applyNumberFormat="1" applyFont="1" applyAlignment="1">
      <alignment horizontal="center"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0" fillId="0" borderId="1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5" fillId="0" borderId="0" xfId="0" applyFont="1" applyAlignment="1">
      <alignment horizontal="left" wrapText="1"/>
    </xf>
  </cellXfs>
  <cellStyles count="3">
    <cellStyle name="Currency" xfId="1" builtinId="4"/>
    <cellStyle name="Normal" xfId="0" builtinId="0"/>
    <cellStyle name="Percent" xfId="2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1A48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tiff"/><Relationship Id="rId1" Type="http://schemas.openxmlformats.org/officeDocument/2006/relationships/hyperlink" Target="#Budget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124094</xdr:colOff>
      <xdr:row>23</xdr:row>
      <xdr:rowOff>53814</xdr:rowOff>
    </xdr:from>
    <xdr:to>
      <xdr:col>5</xdr:col>
      <xdr:colOff>1104254</xdr:colOff>
      <xdr:row>28</xdr:row>
      <xdr:rowOff>1076</xdr:rowOff>
    </xdr:to>
    <xdr:pic>
      <xdr:nvPicPr>
        <xdr:cNvPr id="8" name="Pictur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65C9BB-0271-1D48-B2B3-12F12631D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47738" y="5090763"/>
          <a:ext cx="1073580" cy="107358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32</xdr:row>
      <xdr:rowOff>177800</xdr:rowOff>
    </xdr:from>
    <xdr:to>
      <xdr:col>3</xdr:col>
      <xdr:colOff>495300</xdr:colOff>
      <xdr:row>39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503382-EAF3-4E4D-BD23-A864C4DFC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7500" y="7505700"/>
          <a:ext cx="1739900" cy="1460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32</xdr:row>
      <xdr:rowOff>177800</xdr:rowOff>
    </xdr:from>
    <xdr:to>
      <xdr:col>3</xdr:col>
      <xdr:colOff>482600</xdr:colOff>
      <xdr:row>39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88305A-406C-3844-8B68-A2B89B72F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0" y="7937500"/>
          <a:ext cx="1739900" cy="1460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33</xdr:row>
      <xdr:rowOff>177800</xdr:rowOff>
    </xdr:from>
    <xdr:to>
      <xdr:col>3</xdr:col>
      <xdr:colOff>495300</xdr:colOff>
      <xdr:row>40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77CBE9-96FB-2642-8FDF-7730F8B76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0" y="8597900"/>
          <a:ext cx="1739900" cy="1460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371475</xdr:colOff>
      <xdr:row>0</xdr:row>
      <xdr:rowOff>19052</xdr:rowOff>
    </xdr:from>
    <xdr:to>
      <xdr:col>14</xdr:col>
      <xdr:colOff>654050</xdr:colOff>
      <xdr:row>3</xdr:row>
      <xdr:rowOff>44845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FA76A5-AFE9-E848-A399-B19C8EAAC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77475" y="19052"/>
          <a:ext cx="1933575" cy="5972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2572A-5FE9-494B-8876-981543FDEE4B}">
  <dimension ref="A1:O234"/>
  <sheetViews>
    <sheetView tabSelected="1" zoomScaleNormal="100" workbookViewId="0">
      <selection activeCell="F14" sqref="F14"/>
    </sheetView>
  </sheetViews>
  <sheetFormatPr defaultColWidth="8.85546875" defaultRowHeight="18" x14ac:dyDescent="0.25"/>
  <cols>
    <col min="1" max="1" width="8.85546875" style="11"/>
    <col min="2" max="2" width="2.85546875" style="11" customWidth="1"/>
    <col min="3" max="3" width="8.85546875" style="11"/>
    <col min="4" max="4" width="78" style="11" customWidth="1"/>
    <col min="5" max="5" width="22.42578125" style="11" customWidth="1"/>
    <col min="6" max="6" width="21.140625" style="11" bestFit="1" customWidth="1"/>
    <col min="7" max="7" width="4.42578125" style="11" customWidth="1"/>
    <col min="8" max="8" width="9.42578125" style="11" customWidth="1"/>
    <col min="9" max="9" width="2.85546875" style="11" customWidth="1"/>
    <col min="10" max="16384" width="8.85546875" style="11"/>
  </cols>
  <sheetData>
    <row r="1" spans="1:15" x14ac:dyDescent="0.25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</row>
    <row r="2" spans="1:15" ht="15" customHeight="1" x14ac:dyDescent="0.25">
      <c r="A2" s="64"/>
      <c r="B2" s="14"/>
      <c r="C2" s="10"/>
      <c r="D2" s="10"/>
      <c r="E2" s="10"/>
      <c r="F2" s="10"/>
      <c r="G2" s="10"/>
      <c r="H2" s="10"/>
      <c r="I2" s="10"/>
      <c r="J2" s="64"/>
      <c r="K2" s="64"/>
      <c r="L2" s="64"/>
      <c r="M2" s="64"/>
      <c r="N2" s="64"/>
      <c r="O2" s="64"/>
    </row>
    <row r="3" spans="1:15" x14ac:dyDescent="0.25">
      <c r="A3" s="64"/>
      <c r="B3" s="14"/>
      <c r="C3" s="64"/>
      <c r="D3" s="64"/>
      <c r="E3" s="64"/>
      <c r="F3" s="64"/>
      <c r="G3" s="64"/>
      <c r="H3" s="64"/>
      <c r="I3" s="10"/>
      <c r="J3" s="64"/>
      <c r="K3" s="64"/>
      <c r="L3" s="64"/>
      <c r="M3" s="64"/>
      <c r="N3" s="64"/>
      <c r="O3" s="64"/>
    </row>
    <row r="4" spans="1:15" ht="30" x14ac:dyDescent="0.25">
      <c r="A4" s="64"/>
      <c r="B4" s="14"/>
      <c r="C4" s="64"/>
      <c r="D4" s="65" t="s">
        <v>0</v>
      </c>
      <c r="E4" s="64"/>
      <c r="F4" s="64"/>
      <c r="G4" s="64"/>
      <c r="H4" s="64"/>
      <c r="I4" s="10"/>
      <c r="J4" s="64"/>
      <c r="K4" s="64"/>
      <c r="L4" s="64"/>
      <c r="M4" s="64"/>
      <c r="N4" s="64"/>
      <c r="O4" s="64"/>
    </row>
    <row r="5" spans="1:15" ht="9.9499999999999993" customHeight="1" x14ac:dyDescent="0.25">
      <c r="A5" s="64"/>
      <c r="B5" s="14"/>
      <c r="C5" s="64"/>
      <c r="D5" s="65"/>
      <c r="E5" s="64"/>
      <c r="F5" s="64"/>
      <c r="G5" s="64"/>
      <c r="H5" s="64"/>
      <c r="I5" s="10"/>
      <c r="J5" s="64"/>
      <c r="K5" s="64"/>
      <c r="L5" s="64"/>
      <c r="M5" s="64"/>
      <c r="N5" s="64"/>
      <c r="O5" s="64"/>
    </row>
    <row r="6" spans="1:15" x14ac:dyDescent="0.25">
      <c r="A6" s="64"/>
      <c r="B6" s="14"/>
      <c r="C6" s="64"/>
      <c r="D6" s="64"/>
      <c r="E6" s="64"/>
      <c r="F6" s="64"/>
      <c r="G6" s="64"/>
      <c r="H6" s="64"/>
      <c r="I6" s="10"/>
      <c r="J6" s="64"/>
      <c r="K6" s="64"/>
      <c r="L6" s="64"/>
      <c r="M6" s="64"/>
      <c r="N6" s="64"/>
      <c r="O6" s="64"/>
    </row>
    <row r="7" spans="1:15" x14ac:dyDescent="0.25">
      <c r="A7" s="64"/>
      <c r="B7" s="14"/>
      <c r="C7" s="64"/>
      <c r="D7" s="66" t="s">
        <v>1</v>
      </c>
      <c r="E7" s="67"/>
      <c r="F7" s="64"/>
      <c r="G7" s="64"/>
      <c r="H7" s="64"/>
      <c r="I7" s="10"/>
      <c r="J7" s="64"/>
      <c r="K7" s="64"/>
      <c r="L7" s="64"/>
      <c r="M7" s="64"/>
      <c r="N7" s="64"/>
      <c r="O7" s="64"/>
    </row>
    <row r="8" spans="1:15" x14ac:dyDescent="0.25">
      <c r="A8" s="64"/>
      <c r="B8" s="14"/>
      <c r="C8" s="64"/>
      <c r="D8" s="68" t="s">
        <v>2</v>
      </c>
      <c r="E8" s="69" t="s">
        <v>3</v>
      </c>
      <c r="F8" s="118">
        <v>115000</v>
      </c>
      <c r="G8" s="70"/>
      <c r="H8" s="64"/>
      <c r="I8" s="12"/>
      <c r="J8" s="64"/>
      <c r="K8" s="64"/>
      <c r="L8" s="64"/>
      <c r="M8" s="64"/>
      <c r="N8" s="64"/>
      <c r="O8" s="64"/>
    </row>
    <row r="9" spans="1:15" x14ac:dyDescent="0.25">
      <c r="A9" s="64"/>
      <c r="B9" s="14"/>
      <c r="C9" s="64"/>
      <c r="D9" s="64"/>
      <c r="E9" s="71"/>
      <c r="F9" s="72"/>
      <c r="G9" s="70"/>
      <c r="H9" s="64"/>
      <c r="I9" s="12"/>
      <c r="J9" s="64"/>
      <c r="K9" s="64"/>
      <c r="L9" s="64"/>
      <c r="M9" s="64"/>
      <c r="N9" s="64"/>
      <c r="O9" s="64"/>
    </row>
    <row r="10" spans="1:15" x14ac:dyDescent="0.25">
      <c r="A10" s="64"/>
      <c r="B10" s="14"/>
      <c r="C10" s="64"/>
      <c r="D10" s="66" t="s">
        <v>4</v>
      </c>
      <c r="E10" s="64"/>
      <c r="F10" s="73"/>
      <c r="G10" s="74"/>
      <c r="H10" s="64"/>
      <c r="I10" s="13"/>
      <c r="J10" s="64"/>
      <c r="K10" s="64"/>
      <c r="L10" s="64"/>
      <c r="M10" s="64"/>
      <c r="N10" s="64"/>
      <c r="O10" s="64"/>
    </row>
    <row r="11" spans="1:15" x14ac:dyDescent="0.25">
      <c r="A11" s="64"/>
      <c r="B11" s="14"/>
      <c r="C11" s="64"/>
      <c r="D11" s="68" t="s">
        <v>5</v>
      </c>
      <c r="E11" s="69" t="s">
        <v>6</v>
      </c>
      <c r="F11" s="89">
        <v>0.22500000000000001</v>
      </c>
      <c r="G11" s="75"/>
      <c r="H11" s="64"/>
      <c r="I11" s="13"/>
      <c r="J11" s="64"/>
      <c r="K11" s="64"/>
      <c r="L11" s="64"/>
      <c r="M11" s="64"/>
      <c r="N11" s="64"/>
      <c r="O11" s="64"/>
    </row>
    <row r="12" spans="1:15" x14ac:dyDescent="0.25">
      <c r="A12" s="64"/>
      <c r="B12" s="14"/>
      <c r="C12" s="64"/>
      <c r="D12" s="64"/>
      <c r="E12" s="71"/>
      <c r="F12" s="76"/>
      <c r="G12" s="75"/>
      <c r="H12" s="64"/>
      <c r="I12" s="13"/>
      <c r="J12" s="64"/>
      <c r="K12" s="64"/>
      <c r="L12" s="64"/>
      <c r="M12" s="64"/>
      <c r="N12" s="64"/>
      <c r="O12" s="64"/>
    </row>
    <row r="13" spans="1:15" s="15" customFormat="1" ht="18.75" x14ac:dyDescent="0.25">
      <c r="A13" s="77"/>
      <c r="B13" s="14"/>
      <c r="C13" s="77"/>
      <c r="D13" s="66" t="s">
        <v>7</v>
      </c>
      <c r="E13" s="78"/>
      <c r="F13" s="73"/>
      <c r="G13" s="74"/>
      <c r="H13" s="77"/>
      <c r="I13" s="16"/>
      <c r="J13" s="77"/>
      <c r="K13" s="77"/>
      <c r="L13" s="77"/>
      <c r="M13" s="77"/>
      <c r="N13" s="77"/>
      <c r="O13" s="77"/>
    </row>
    <row r="14" spans="1:15" x14ac:dyDescent="0.25">
      <c r="A14" s="64"/>
      <c r="B14" s="14"/>
      <c r="C14" s="64"/>
      <c r="D14" s="68" t="s">
        <v>8</v>
      </c>
      <c r="E14" s="69" t="s">
        <v>9</v>
      </c>
      <c r="F14" s="90">
        <v>2</v>
      </c>
      <c r="G14" s="79"/>
      <c r="H14" s="64"/>
      <c r="I14" s="10"/>
      <c r="J14" s="64"/>
      <c r="K14" s="64"/>
      <c r="L14" s="64"/>
      <c r="M14" s="64"/>
      <c r="N14" s="64"/>
      <c r="O14" s="64"/>
    </row>
    <row r="15" spans="1:15" x14ac:dyDescent="0.25">
      <c r="A15" s="64"/>
      <c r="B15" s="14"/>
      <c r="C15" s="64"/>
      <c r="D15" s="64"/>
      <c r="E15" s="71"/>
      <c r="F15" s="79"/>
      <c r="G15" s="79"/>
      <c r="H15" s="64"/>
      <c r="I15" s="10"/>
      <c r="J15" s="64"/>
      <c r="K15" s="64"/>
      <c r="L15" s="64"/>
      <c r="M15" s="64"/>
      <c r="N15" s="64"/>
      <c r="O15" s="64"/>
    </row>
    <row r="16" spans="1:15" x14ac:dyDescent="0.25">
      <c r="A16" s="64"/>
      <c r="B16" s="14"/>
      <c r="C16" s="64"/>
      <c r="D16" s="66" t="s">
        <v>10</v>
      </c>
      <c r="E16" s="64"/>
      <c r="F16" s="74"/>
      <c r="G16" s="74"/>
      <c r="H16" s="64"/>
      <c r="I16" s="10"/>
      <c r="J16" s="64"/>
      <c r="K16" s="64"/>
      <c r="L16" s="64"/>
      <c r="M16" s="64"/>
      <c r="N16" s="64"/>
      <c r="O16" s="64"/>
    </row>
    <row r="17" spans="1:15" x14ac:dyDescent="0.25">
      <c r="A17" s="64"/>
      <c r="B17" s="14"/>
      <c r="C17" s="64"/>
      <c r="D17" s="68" t="s">
        <v>11</v>
      </c>
      <c r="E17" s="69" t="s">
        <v>12</v>
      </c>
      <c r="F17" s="119">
        <f>F8*(1-F11)/F14</f>
        <v>44562.5</v>
      </c>
      <c r="G17" s="70"/>
      <c r="H17" s="64"/>
      <c r="I17" s="10"/>
      <c r="J17" s="64"/>
      <c r="K17" s="64"/>
      <c r="L17" s="64"/>
      <c r="M17" s="64"/>
      <c r="N17" s="64"/>
      <c r="O17" s="64"/>
    </row>
    <row r="18" spans="1:15" x14ac:dyDescent="0.25">
      <c r="A18" s="64"/>
      <c r="B18" s="14"/>
      <c r="C18" s="64"/>
      <c r="D18" s="64"/>
      <c r="E18" s="64"/>
      <c r="F18" s="64"/>
      <c r="G18" s="64"/>
      <c r="H18" s="64"/>
      <c r="I18" s="17"/>
      <c r="J18" s="64"/>
      <c r="K18" s="64"/>
      <c r="L18" s="64"/>
      <c r="M18" s="64"/>
      <c r="N18" s="64"/>
      <c r="O18" s="64"/>
    </row>
    <row r="19" spans="1:15" x14ac:dyDescent="0.25">
      <c r="A19" s="64"/>
      <c r="B19" s="14"/>
      <c r="C19" s="64"/>
      <c r="D19" s="80" t="s">
        <v>13</v>
      </c>
      <c r="E19" s="81"/>
      <c r="F19" s="82"/>
      <c r="G19" s="82"/>
      <c r="H19" s="64"/>
      <c r="I19" s="17"/>
      <c r="J19" s="64"/>
      <c r="K19" s="64"/>
      <c r="L19" s="64"/>
      <c r="M19" s="64"/>
      <c r="N19" s="64"/>
      <c r="O19" s="64"/>
    </row>
    <row r="20" spans="1:15" x14ac:dyDescent="0.25">
      <c r="A20" s="64"/>
      <c r="B20" s="14"/>
      <c r="C20" s="64"/>
      <c r="D20" s="82" t="s">
        <v>14</v>
      </c>
      <c r="E20" s="82"/>
      <c r="F20" s="82"/>
      <c r="G20" s="82"/>
      <c r="H20" s="64"/>
      <c r="I20" s="10"/>
      <c r="J20" s="64"/>
      <c r="K20" s="64"/>
      <c r="L20" s="64"/>
      <c r="M20" s="64"/>
      <c r="N20" s="64"/>
      <c r="O20" s="64"/>
    </row>
    <row r="21" spans="1:15" x14ac:dyDescent="0.25">
      <c r="A21" s="64"/>
      <c r="B21" s="14"/>
      <c r="C21" s="64"/>
      <c r="D21" s="82" t="s">
        <v>15</v>
      </c>
      <c r="E21" s="82"/>
      <c r="F21" s="82"/>
      <c r="G21" s="82"/>
      <c r="H21" s="64"/>
      <c r="I21" s="10"/>
      <c r="J21" s="64"/>
      <c r="K21" s="64"/>
      <c r="L21" s="64"/>
      <c r="M21" s="64"/>
      <c r="N21" s="64"/>
      <c r="O21" s="64"/>
    </row>
    <row r="22" spans="1:15" x14ac:dyDescent="0.25">
      <c r="A22" s="64"/>
      <c r="B22" s="14"/>
      <c r="C22" s="64"/>
      <c r="D22" s="82" t="s">
        <v>16</v>
      </c>
      <c r="E22" s="82"/>
      <c r="F22" s="82"/>
      <c r="G22" s="82"/>
      <c r="H22" s="64"/>
      <c r="I22" s="10"/>
      <c r="J22" s="64"/>
      <c r="K22" s="64"/>
      <c r="L22" s="64"/>
      <c r="M22" s="64"/>
      <c r="N22" s="64"/>
      <c r="O22" s="64"/>
    </row>
    <row r="23" spans="1:15" x14ac:dyDescent="0.25">
      <c r="A23" s="64"/>
      <c r="B23" s="14"/>
      <c r="C23" s="64"/>
      <c r="D23" s="64"/>
      <c r="E23" s="64"/>
      <c r="F23" s="64"/>
      <c r="G23" s="64"/>
      <c r="H23" s="64"/>
      <c r="I23" s="10"/>
      <c r="J23" s="64"/>
      <c r="K23" s="64"/>
      <c r="L23" s="64"/>
      <c r="M23" s="64"/>
      <c r="N23" s="64"/>
      <c r="O23" s="64"/>
    </row>
    <row r="24" spans="1:15" x14ac:dyDescent="0.25">
      <c r="A24" s="64"/>
      <c r="B24" s="14"/>
      <c r="C24" s="64"/>
      <c r="D24" s="64"/>
      <c r="E24" s="64"/>
      <c r="F24" s="64"/>
      <c r="G24" s="64"/>
      <c r="H24" s="64"/>
      <c r="I24" s="10"/>
      <c r="J24" s="64"/>
      <c r="K24" s="64"/>
      <c r="L24" s="64"/>
      <c r="M24" s="64"/>
      <c r="N24" s="64"/>
      <c r="O24" s="64"/>
    </row>
    <row r="25" spans="1:15" x14ac:dyDescent="0.25">
      <c r="A25" s="64"/>
      <c r="B25" s="14"/>
      <c r="C25" s="64"/>
      <c r="D25" s="128"/>
      <c r="E25" s="128"/>
      <c r="F25" s="128"/>
      <c r="G25" s="83"/>
      <c r="H25" s="64"/>
      <c r="I25" s="10"/>
      <c r="J25" s="64"/>
      <c r="K25" s="64"/>
      <c r="L25" s="64"/>
      <c r="M25" s="64"/>
      <c r="N25" s="64"/>
      <c r="O25" s="64"/>
    </row>
    <row r="26" spans="1:15" x14ac:dyDescent="0.25">
      <c r="A26" s="64"/>
      <c r="B26" s="14"/>
      <c r="C26" s="64"/>
      <c r="D26" s="71"/>
      <c r="E26" s="84" t="str">
        <f>IF(F17&gt;0,"NOW WE ARE READY TO BUDGET","")</f>
        <v>NOW WE ARE READY TO BUDGET</v>
      </c>
      <c r="F26" s="64"/>
      <c r="G26" s="64"/>
      <c r="H26" s="64"/>
      <c r="I26" s="10"/>
      <c r="J26" s="64"/>
      <c r="K26" s="64"/>
      <c r="L26" s="64"/>
      <c r="M26" s="64"/>
      <c r="N26" s="64"/>
      <c r="O26" s="64"/>
    </row>
    <row r="27" spans="1:15" x14ac:dyDescent="0.25">
      <c r="A27" s="64"/>
      <c r="B27" s="14"/>
      <c r="C27" s="64"/>
      <c r="D27" s="64"/>
      <c r="E27" s="64"/>
      <c r="F27" s="64"/>
      <c r="G27" s="64"/>
      <c r="H27" s="64"/>
      <c r="I27" s="10"/>
      <c r="J27" s="64"/>
      <c r="K27" s="64"/>
      <c r="L27" s="64"/>
      <c r="M27" s="64"/>
      <c r="N27" s="64"/>
      <c r="O27" s="64"/>
    </row>
    <row r="28" spans="1:15" x14ac:dyDescent="0.25">
      <c r="A28" s="64"/>
      <c r="B28" s="14"/>
      <c r="C28" s="64"/>
      <c r="D28" s="64"/>
      <c r="E28" s="64"/>
      <c r="F28" s="64"/>
      <c r="G28" s="64"/>
      <c r="H28" s="64"/>
      <c r="I28" s="10"/>
      <c r="J28" s="64"/>
      <c r="K28" s="64"/>
      <c r="L28" s="64"/>
      <c r="M28" s="64"/>
      <c r="N28" s="64"/>
      <c r="O28" s="64"/>
    </row>
    <row r="29" spans="1:15" x14ac:dyDescent="0.25">
      <c r="A29" s="64"/>
      <c r="B29" s="14"/>
      <c r="C29" s="64"/>
      <c r="D29" s="64"/>
      <c r="E29" s="64"/>
      <c r="F29" s="64"/>
      <c r="G29" s="64"/>
      <c r="H29" s="64"/>
      <c r="I29" s="10"/>
      <c r="J29" s="64"/>
      <c r="K29" s="64"/>
      <c r="L29" s="64"/>
      <c r="M29" s="64"/>
      <c r="N29" s="64"/>
      <c r="O29" s="64"/>
    </row>
    <row r="30" spans="1:15" x14ac:dyDescent="0.25">
      <c r="A30" s="64"/>
      <c r="B30" s="14"/>
      <c r="C30" s="64"/>
      <c r="D30" s="64"/>
      <c r="E30" s="64"/>
      <c r="F30" s="64"/>
      <c r="G30" s="64"/>
      <c r="H30" s="64"/>
      <c r="I30" s="10"/>
      <c r="J30" s="64"/>
      <c r="K30" s="64"/>
      <c r="L30" s="64"/>
      <c r="M30" s="64"/>
      <c r="N30" s="64"/>
      <c r="O30" s="64"/>
    </row>
    <row r="31" spans="1:15" x14ac:dyDescent="0.25">
      <c r="A31" s="64"/>
      <c r="B31" s="14"/>
      <c r="C31" s="64"/>
      <c r="D31" s="64"/>
      <c r="E31" s="64"/>
      <c r="F31" s="64"/>
      <c r="G31" s="64"/>
      <c r="H31" s="64"/>
      <c r="I31" s="10"/>
      <c r="J31" s="64"/>
      <c r="K31" s="64"/>
      <c r="L31" s="64"/>
      <c r="M31" s="64"/>
      <c r="N31" s="64"/>
      <c r="O31" s="64"/>
    </row>
    <row r="32" spans="1:15" x14ac:dyDescent="0.25">
      <c r="A32" s="64"/>
      <c r="B32" s="14"/>
      <c r="C32" s="10"/>
      <c r="D32" s="10"/>
      <c r="E32" s="10"/>
      <c r="F32" s="10"/>
      <c r="G32" s="10"/>
      <c r="H32" s="10"/>
      <c r="I32" s="10"/>
      <c r="J32" s="64"/>
      <c r="K32" s="64"/>
      <c r="L32" s="64"/>
      <c r="M32" s="64"/>
      <c r="N32" s="64"/>
      <c r="O32" s="64"/>
    </row>
    <row r="33" spans="1:15" x14ac:dyDescent="0.25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</row>
    <row r="34" spans="1:15" x14ac:dyDescent="0.25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</row>
    <row r="35" spans="1:15" ht="15" customHeight="1" x14ac:dyDescent="0.25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</row>
    <row r="36" spans="1:15" x14ac:dyDescent="0.25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</row>
    <row r="37" spans="1:15" x14ac:dyDescent="0.25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</row>
    <row r="38" spans="1:15" x14ac:dyDescent="0.25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</row>
    <row r="39" spans="1:15" x14ac:dyDescent="0.25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</row>
    <row r="40" spans="1:15" x14ac:dyDescent="0.25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</row>
    <row r="41" spans="1:15" x14ac:dyDescent="0.25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</row>
    <row r="42" spans="1:15" x14ac:dyDescent="0.25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</row>
    <row r="43" spans="1:15" x14ac:dyDescent="0.25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</row>
    <row r="44" spans="1:15" x14ac:dyDescent="0.25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</row>
    <row r="45" spans="1:15" x14ac:dyDescent="0.25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</row>
    <row r="46" spans="1:15" x14ac:dyDescent="0.25">
      <c r="A46" s="64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</row>
    <row r="47" spans="1:15" x14ac:dyDescent="0.25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</row>
    <row r="48" spans="1:15" x14ac:dyDescent="0.25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</row>
    <row r="49" spans="1:15" x14ac:dyDescent="0.25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</row>
    <row r="50" spans="1:15" x14ac:dyDescent="0.25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</row>
    <row r="51" spans="1:15" x14ac:dyDescent="0.25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</row>
    <row r="52" spans="1:15" x14ac:dyDescent="0.25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</row>
    <row r="53" spans="1:15" x14ac:dyDescent="0.25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</row>
    <row r="54" spans="1:15" x14ac:dyDescent="0.25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</row>
    <row r="55" spans="1:15" x14ac:dyDescent="0.25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</row>
    <row r="56" spans="1:15" x14ac:dyDescent="0.25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</row>
    <row r="57" spans="1:15" x14ac:dyDescent="0.25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</row>
    <row r="58" spans="1:15" x14ac:dyDescent="0.25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</row>
    <row r="59" spans="1:15" x14ac:dyDescent="0.25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</row>
    <row r="60" spans="1:15" x14ac:dyDescent="0.25">
      <c r="A60" s="64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</row>
    <row r="61" spans="1:15" x14ac:dyDescent="0.25">
      <c r="A61" s="6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</row>
    <row r="62" spans="1:15" x14ac:dyDescent="0.25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</row>
    <row r="63" spans="1:15" x14ac:dyDescent="0.25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</row>
    <row r="64" spans="1:15" x14ac:dyDescent="0.25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</row>
    <row r="65" spans="1:15" x14ac:dyDescent="0.25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</row>
    <row r="66" spans="1:15" x14ac:dyDescent="0.25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</row>
    <row r="67" spans="1:15" x14ac:dyDescent="0.25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</row>
    <row r="68" spans="1:15" x14ac:dyDescent="0.25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</row>
    <row r="69" spans="1:15" x14ac:dyDescent="0.25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</row>
    <row r="70" spans="1:15" x14ac:dyDescent="0.25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</row>
    <row r="71" spans="1:15" x14ac:dyDescent="0.25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</row>
    <row r="72" spans="1:15" x14ac:dyDescent="0.25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</row>
    <row r="73" spans="1:15" x14ac:dyDescent="0.25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</row>
    <row r="74" spans="1:15" x14ac:dyDescent="0.25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</row>
    <row r="75" spans="1:15" x14ac:dyDescent="0.25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</row>
    <row r="76" spans="1:15" x14ac:dyDescent="0.25">
      <c r="A76" s="64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</row>
    <row r="77" spans="1:15" x14ac:dyDescent="0.25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</row>
    <row r="78" spans="1:15" x14ac:dyDescent="0.25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</row>
    <row r="79" spans="1:15" x14ac:dyDescent="0.25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</row>
    <row r="80" spans="1:15" x14ac:dyDescent="0.25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</row>
    <row r="81" spans="1:15" x14ac:dyDescent="0.25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</row>
    <row r="82" spans="1:15" x14ac:dyDescent="0.25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</row>
    <row r="83" spans="1:15" x14ac:dyDescent="0.25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</row>
    <row r="84" spans="1:15" x14ac:dyDescent="0.25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</row>
    <row r="85" spans="1:15" x14ac:dyDescent="0.25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</row>
    <row r="86" spans="1:15" x14ac:dyDescent="0.25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</row>
    <row r="87" spans="1:15" x14ac:dyDescent="0.25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</row>
    <row r="88" spans="1:15" x14ac:dyDescent="0.25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</row>
    <row r="89" spans="1:15" x14ac:dyDescent="0.25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</row>
    <row r="90" spans="1:15" x14ac:dyDescent="0.25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</row>
    <row r="91" spans="1:15" x14ac:dyDescent="0.25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</row>
    <row r="92" spans="1:15" x14ac:dyDescent="0.25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</row>
    <row r="93" spans="1:15" x14ac:dyDescent="0.25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</row>
    <row r="94" spans="1:15" x14ac:dyDescent="0.25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</row>
    <row r="95" spans="1:15" x14ac:dyDescent="0.25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</row>
    <row r="96" spans="1:15" x14ac:dyDescent="0.25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</row>
    <row r="97" spans="1:15" x14ac:dyDescent="0.25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</row>
    <row r="98" spans="1:15" x14ac:dyDescent="0.25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</row>
    <row r="99" spans="1:15" x14ac:dyDescent="0.25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</row>
    <row r="100" spans="1:15" x14ac:dyDescent="0.25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</row>
    <row r="101" spans="1:15" x14ac:dyDescent="0.25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</row>
    <row r="102" spans="1:15" x14ac:dyDescent="0.25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</row>
    <row r="103" spans="1:15" x14ac:dyDescent="0.25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</row>
    <row r="104" spans="1:15" x14ac:dyDescent="0.25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</row>
    <row r="105" spans="1:15" x14ac:dyDescent="0.25">
      <c r="A105" s="64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</row>
    <row r="106" spans="1:15" x14ac:dyDescent="0.25">
      <c r="A106" s="64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</row>
    <row r="107" spans="1:15" x14ac:dyDescent="0.25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</row>
    <row r="108" spans="1:15" x14ac:dyDescent="0.25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</row>
    <row r="109" spans="1:15" x14ac:dyDescent="0.25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</row>
    <row r="110" spans="1:15" x14ac:dyDescent="0.25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</row>
    <row r="111" spans="1:15" x14ac:dyDescent="0.25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</row>
    <row r="112" spans="1:15" x14ac:dyDescent="0.25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</row>
    <row r="113" spans="1:15" x14ac:dyDescent="0.25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</row>
    <row r="114" spans="1:15" x14ac:dyDescent="0.25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</row>
    <row r="115" spans="1:15" x14ac:dyDescent="0.25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</row>
    <row r="116" spans="1:15" x14ac:dyDescent="0.25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</row>
    <row r="117" spans="1:15" x14ac:dyDescent="0.25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</row>
    <row r="118" spans="1:15" x14ac:dyDescent="0.25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</row>
    <row r="119" spans="1:15" x14ac:dyDescent="0.25">
      <c r="A119" s="64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</row>
    <row r="120" spans="1:15" x14ac:dyDescent="0.25">
      <c r="A120" s="64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</row>
    <row r="121" spans="1:15" x14ac:dyDescent="0.25">
      <c r="A121" s="64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</row>
    <row r="122" spans="1:15" x14ac:dyDescent="0.25">
      <c r="A122" s="64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</row>
    <row r="123" spans="1:15" x14ac:dyDescent="0.25">
      <c r="A123" s="64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</row>
    <row r="124" spans="1:15" x14ac:dyDescent="0.25">
      <c r="A124" s="64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</row>
    <row r="125" spans="1:15" x14ac:dyDescent="0.25">
      <c r="A125" s="64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</row>
    <row r="126" spans="1:15" x14ac:dyDescent="0.25">
      <c r="A126" s="64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</row>
    <row r="127" spans="1:15" x14ac:dyDescent="0.25">
      <c r="A127" s="64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</row>
    <row r="128" spans="1:15" x14ac:dyDescent="0.25">
      <c r="A128" s="64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</row>
    <row r="129" spans="1:15" x14ac:dyDescent="0.25">
      <c r="A129" s="64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</row>
    <row r="130" spans="1:15" x14ac:dyDescent="0.25">
      <c r="A130" s="64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</row>
    <row r="131" spans="1:15" x14ac:dyDescent="0.25">
      <c r="A131" s="64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</row>
    <row r="132" spans="1:15" x14ac:dyDescent="0.25">
      <c r="A132" s="64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</row>
    <row r="133" spans="1:15" x14ac:dyDescent="0.25">
      <c r="A133" s="64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</row>
    <row r="134" spans="1:15" x14ac:dyDescent="0.25">
      <c r="A134" s="64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</row>
    <row r="135" spans="1:15" x14ac:dyDescent="0.25">
      <c r="A135" s="64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</row>
    <row r="136" spans="1:15" x14ac:dyDescent="0.25">
      <c r="A136" s="64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</row>
    <row r="137" spans="1:15" x14ac:dyDescent="0.25">
      <c r="A137" s="64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</row>
    <row r="138" spans="1:15" x14ac:dyDescent="0.25">
      <c r="A138" s="64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</row>
    <row r="139" spans="1:15" x14ac:dyDescent="0.25">
      <c r="A139" s="64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</row>
    <row r="140" spans="1:15" x14ac:dyDescent="0.25">
      <c r="A140" s="64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</row>
    <row r="141" spans="1:15" x14ac:dyDescent="0.25">
      <c r="A141" s="64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</row>
    <row r="142" spans="1:15" x14ac:dyDescent="0.25">
      <c r="A142" s="64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</row>
    <row r="143" spans="1:15" x14ac:dyDescent="0.25">
      <c r="A143" s="64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</row>
    <row r="144" spans="1:15" x14ac:dyDescent="0.25">
      <c r="A144" s="64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</row>
    <row r="145" spans="1:15" x14ac:dyDescent="0.25">
      <c r="A145" s="64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</row>
    <row r="146" spans="1:15" x14ac:dyDescent="0.25">
      <c r="A146" s="64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</row>
    <row r="147" spans="1:15" x14ac:dyDescent="0.25">
      <c r="A147" s="64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</row>
    <row r="148" spans="1:15" x14ac:dyDescent="0.25">
      <c r="A148" s="64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</row>
    <row r="149" spans="1:15" x14ac:dyDescent="0.25">
      <c r="A149" s="64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</row>
    <row r="150" spans="1:15" x14ac:dyDescent="0.25">
      <c r="A150" s="64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</row>
    <row r="151" spans="1:15" x14ac:dyDescent="0.25">
      <c r="A151" s="64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</row>
    <row r="152" spans="1:15" x14ac:dyDescent="0.25">
      <c r="A152" s="64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</row>
    <row r="153" spans="1:15" x14ac:dyDescent="0.25">
      <c r="A153" s="64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</row>
    <row r="154" spans="1:15" x14ac:dyDescent="0.25">
      <c r="A154" s="64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</row>
    <row r="155" spans="1:15" x14ac:dyDescent="0.25">
      <c r="A155" s="64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</row>
    <row r="156" spans="1:15" x14ac:dyDescent="0.25">
      <c r="A156" s="64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</row>
    <row r="157" spans="1:15" x14ac:dyDescent="0.25">
      <c r="A157" s="64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</row>
    <row r="158" spans="1:15" x14ac:dyDescent="0.25">
      <c r="A158" s="64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</row>
    <row r="159" spans="1:15" x14ac:dyDescent="0.25">
      <c r="A159" s="64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</row>
    <row r="160" spans="1:15" x14ac:dyDescent="0.25">
      <c r="A160" s="64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</row>
    <row r="161" spans="1:15" x14ac:dyDescent="0.25">
      <c r="A161" s="64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</row>
    <row r="162" spans="1:15" x14ac:dyDescent="0.25">
      <c r="A162" s="64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</row>
    <row r="163" spans="1:15" x14ac:dyDescent="0.25">
      <c r="A163" s="64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</row>
    <row r="164" spans="1:15" x14ac:dyDescent="0.25">
      <c r="A164" s="64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</row>
    <row r="165" spans="1:15" x14ac:dyDescent="0.25">
      <c r="A165" s="64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</row>
    <row r="166" spans="1:15" x14ac:dyDescent="0.25">
      <c r="A166" s="64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</row>
    <row r="167" spans="1:15" x14ac:dyDescent="0.25">
      <c r="A167" s="64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</row>
    <row r="168" spans="1:15" x14ac:dyDescent="0.25">
      <c r="A168" s="64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</row>
    <row r="169" spans="1:15" x14ac:dyDescent="0.25">
      <c r="A169" s="64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</row>
    <row r="170" spans="1:15" x14ac:dyDescent="0.25">
      <c r="A170" s="64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</row>
    <row r="171" spans="1:15" x14ac:dyDescent="0.25">
      <c r="A171" s="64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</row>
    <row r="172" spans="1:15" x14ac:dyDescent="0.25">
      <c r="A172" s="64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</row>
    <row r="173" spans="1:15" x14ac:dyDescent="0.25">
      <c r="A173" s="64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</row>
    <row r="174" spans="1:15" x14ac:dyDescent="0.25">
      <c r="A174" s="64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</row>
    <row r="175" spans="1:15" x14ac:dyDescent="0.25">
      <c r="A175" s="64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</row>
    <row r="176" spans="1:15" x14ac:dyDescent="0.25">
      <c r="A176" s="64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</row>
    <row r="177" spans="1:15" x14ac:dyDescent="0.25">
      <c r="A177" s="64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</row>
    <row r="178" spans="1:15" x14ac:dyDescent="0.25">
      <c r="A178" s="64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</row>
    <row r="179" spans="1:15" x14ac:dyDescent="0.25">
      <c r="A179" s="64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</row>
    <row r="180" spans="1:15" x14ac:dyDescent="0.25">
      <c r="A180" s="64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</row>
    <row r="181" spans="1:15" x14ac:dyDescent="0.25">
      <c r="A181" s="64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</row>
    <row r="182" spans="1:15" x14ac:dyDescent="0.25">
      <c r="A182" s="64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</row>
    <row r="183" spans="1:15" x14ac:dyDescent="0.25">
      <c r="A183" s="64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</row>
    <row r="184" spans="1:15" x14ac:dyDescent="0.25">
      <c r="A184" s="64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</row>
    <row r="185" spans="1:15" x14ac:dyDescent="0.25">
      <c r="A185" s="64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</row>
    <row r="186" spans="1:15" x14ac:dyDescent="0.25">
      <c r="A186" s="64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</row>
    <row r="187" spans="1:15" x14ac:dyDescent="0.25">
      <c r="A187" s="64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</row>
    <row r="188" spans="1:15" x14ac:dyDescent="0.25">
      <c r="A188" s="64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</row>
    <row r="189" spans="1:15" x14ac:dyDescent="0.25">
      <c r="A189" s="64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</row>
    <row r="190" spans="1:15" x14ac:dyDescent="0.25">
      <c r="A190" s="64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</row>
    <row r="191" spans="1:15" x14ac:dyDescent="0.25">
      <c r="A191" s="64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</row>
    <row r="192" spans="1:15" x14ac:dyDescent="0.25">
      <c r="A192" s="64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</row>
    <row r="193" spans="1:15" x14ac:dyDescent="0.25">
      <c r="A193" s="64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</row>
    <row r="194" spans="1:15" x14ac:dyDescent="0.25">
      <c r="A194" s="64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</row>
    <row r="195" spans="1:15" x14ac:dyDescent="0.25">
      <c r="A195" s="64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</row>
    <row r="196" spans="1:15" x14ac:dyDescent="0.25">
      <c r="A196" s="64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</row>
    <row r="197" spans="1:15" x14ac:dyDescent="0.25">
      <c r="A197" s="64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</row>
    <row r="198" spans="1:15" x14ac:dyDescent="0.25">
      <c r="A198" s="64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</row>
    <row r="199" spans="1:15" x14ac:dyDescent="0.25">
      <c r="A199" s="64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</row>
    <row r="200" spans="1:15" x14ac:dyDescent="0.25">
      <c r="A200" s="64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</row>
    <row r="201" spans="1:15" x14ac:dyDescent="0.25">
      <c r="A201" s="64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</row>
    <row r="202" spans="1:15" x14ac:dyDescent="0.25">
      <c r="A202" s="64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</row>
    <row r="203" spans="1:15" x14ac:dyDescent="0.25">
      <c r="A203" s="64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</row>
    <row r="204" spans="1:15" x14ac:dyDescent="0.25">
      <c r="A204" s="64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</row>
    <row r="205" spans="1:15" x14ac:dyDescent="0.25">
      <c r="A205" s="64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</row>
    <row r="206" spans="1:15" x14ac:dyDescent="0.25">
      <c r="A206" s="64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</row>
    <row r="207" spans="1:15" x14ac:dyDescent="0.25">
      <c r="A207" s="64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</row>
    <row r="208" spans="1:15" x14ac:dyDescent="0.25">
      <c r="A208" s="64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</row>
    <row r="209" spans="1:15" x14ac:dyDescent="0.25">
      <c r="A209" s="64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</row>
    <row r="210" spans="1:15" x14ac:dyDescent="0.25">
      <c r="A210" s="64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</row>
    <row r="211" spans="1:15" x14ac:dyDescent="0.25">
      <c r="A211" s="64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</row>
    <row r="212" spans="1:15" x14ac:dyDescent="0.25">
      <c r="A212" s="64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</row>
    <row r="213" spans="1:15" x14ac:dyDescent="0.25">
      <c r="A213" s="64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</row>
    <row r="214" spans="1:15" x14ac:dyDescent="0.25">
      <c r="A214" s="64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</row>
    <row r="215" spans="1:15" x14ac:dyDescent="0.25">
      <c r="A215" s="64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</row>
    <row r="216" spans="1:15" x14ac:dyDescent="0.25">
      <c r="A216" s="64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</row>
    <row r="217" spans="1:15" x14ac:dyDescent="0.25">
      <c r="A217" s="64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</row>
    <row r="218" spans="1:15" x14ac:dyDescent="0.25">
      <c r="A218" s="64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</row>
    <row r="219" spans="1:15" x14ac:dyDescent="0.25">
      <c r="A219" s="64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</row>
    <row r="220" spans="1:15" x14ac:dyDescent="0.25">
      <c r="A220" s="64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</row>
    <row r="221" spans="1:15" x14ac:dyDescent="0.25">
      <c r="A221" s="64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</row>
    <row r="222" spans="1:15" x14ac:dyDescent="0.25">
      <c r="A222" s="64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</row>
    <row r="223" spans="1:15" x14ac:dyDescent="0.25">
      <c r="A223" s="64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</row>
    <row r="224" spans="1:15" x14ac:dyDescent="0.25">
      <c r="A224" s="64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</row>
    <row r="225" spans="1:15" x14ac:dyDescent="0.25">
      <c r="A225" s="64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</row>
    <row r="226" spans="1:15" x14ac:dyDescent="0.25">
      <c r="A226" s="64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</row>
    <row r="227" spans="1:15" x14ac:dyDescent="0.25">
      <c r="A227" s="64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</row>
    <row r="228" spans="1:15" x14ac:dyDescent="0.25">
      <c r="A228" s="64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</row>
    <row r="229" spans="1:15" x14ac:dyDescent="0.25">
      <c r="A229" s="64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</row>
    <row r="230" spans="1:15" x14ac:dyDescent="0.25">
      <c r="A230" s="64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</row>
    <row r="231" spans="1:15" x14ac:dyDescent="0.25">
      <c r="A231" s="64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</row>
    <row r="232" spans="1:15" x14ac:dyDescent="0.25">
      <c r="A232" s="64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</row>
    <row r="233" spans="1:15" x14ac:dyDescent="0.25">
      <c r="A233" s="64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</row>
    <row r="234" spans="1:15" x14ac:dyDescent="0.25">
      <c r="A234" s="64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</row>
  </sheetData>
  <sheetProtection sheet="1" formatCells="0" selectLockedCells="1"/>
  <mergeCells count="1">
    <mergeCell ref="D25:F25"/>
  </mergeCells>
  <pageMargins left="0.7" right="0.7" top="0.75" bottom="0.75" header="0.3" footer="0.3"/>
  <pageSetup paperSize="9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639A1-B65B-BA42-8E4E-247F51FBAFA3}">
  <dimension ref="B2:M1048548"/>
  <sheetViews>
    <sheetView showGridLines="0" zoomScale="80" zoomScaleNormal="80" workbookViewId="0">
      <selection activeCell="E22" sqref="E22"/>
    </sheetView>
  </sheetViews>
  <sheetFormatPr defaultColWidth="8.85546875" defaultRowHeight="18" x14ac:dyDescent="0.25"/>
  <cols>
    <col min="1" max="1" width="8.85546875" style="11"/>
    <col min="2" max="2" width="2.85546875" style="11" customWidth="1"/>
    <col min="3" max="3" width="9" style="11" customWidth="1"/>
    <col min="4" max="4" width="23.85546875" style="11" customWidth="1"/>
    <col min="5" max="5" width="19.140625" style="11" bestFit="1" customWidth="1"/>
    <col min="6" max="7" width="21.85546875" style="11" customWidth="1"/>
    <col min="8" max="8" width="20.42578125" style="11" customWidth="1"/>
    <col min="9" max="9" width="20.140625" style="11" customWidth="1"/>
    <col min="10" max="10" width="16" style="11" customWidth="1"/>
    <col min="11" max="11" width="4.42578125" style="11" customWidth="1"/>
    <col min="12" max="12" width="9.42578125" style="11" customWidth="1"/>
    <col min="13" max="13" width="2.85546875" style="11" customWidth="1"/>
    <col min="14" max="16384" width="8.85546875" style="11"/>
  </cols>
  <sheetData>
    <row r="2" spans="2:13" ht="15" customHeight="1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2:13" x14ac:dyDescent="0.25">
      <c r="B3" s="10"/>
      <c r="M3" s="10"/>
    </row>
    <row r="4" spans="2:13" ht="30" x14ac:dyDescent="0.25">
      <c r="B4" s="10"/>
      <c r="D4" s="131" t="s">
        <v>17</v>
      </c>
      <c r="E4" s="131"/>
      <c r="F4" s="132"/>
      <c r="G4" s="132"/>
      <c r="H4" s="132"/>
      <c r="I4" s="24"/>
      <c r="M4" s="10"/>
    </row>
    <row r="5" spans="2:13" ht="9.9499999999999993" customHeight="1" x14ac:dyDescent="0.25">
      <c r="B5" s="10"/>
      <c r="D5" s="24"/>
      <c r="E5" s="24"/>
      <c r="F5" s="24"/>
      <c r="G5" s="24"/>
      <c r="H5" s="24"/>
      <c r="I5" s="24"/>
      <c r="M5" s="10"/>
    </row>
    <row r="6" spans="2:13" x14ac:dyDescent="0.25">
      <c r="B6" s="10"/>
      <c r="D6" s="133" t="s">
        <v>18</v>
      </c>
      <c r="E6" s="133"/>
      <c r="F6" s="132"/>
      <c r="G6" s="132"/>
      <c r="H6" s="25"/>
      <c r="I6" s="103" t="s">
        <v>19</v>
      </c>
      <c r="J6" s="98"/>
      <c r="M6" s="10"/>
    </row>
    <row r="7" spans="2:13" x14ac:dyDescent="0.25">
      <c r="B7" s="10"/>
      <c r="I7" s="99"/>
      <c r="J7" s="98"/>
      <c r="M7" s="10"/>
    </row>
    <row r="8" spans="2:13" x14ac:dyDescent="0.25">
      <c r="B8" s="10"/>
      <c r="D8" s="129" t="s">
        <v>20</v>
      </c>
      <c r="E8" s="129"/>
      <c r="F8" s="129" t="s">
        <v>21</v>
      </c>
      <c r="G8" s="129"/>
      <c r="H8" s="25"/>
      <c r="I8" s="97" t="s">
        <v>3</v>
      </c>
      <c r="J8" s="122">
        <f>'Start Here'!F8</f>
        <v>115000</v>
      </c>
      <c r="K8" s="93"/>
      <c r="M8" s="12"/>
    </row>
    <row r="9" spans="2:13" ht="23.25" x14ac:dyDescent="0.25">
      <c r="B9" s="10"/>
      <c r="D9" s="120">
        <v>125000</v>
      </c>
      <c r="E9" s="85"/>
      <c r="F9" s="116">
        <v>0.31</v>
      </c>
      <c r="G9" s="26"/>
      <c r="H9" s="26"/>
      <c r="I9" s="97" t="s">
        <v>6</v>
      </c>
      <c r="J9" s="101">
        <f>'Start Here'!F11</f>
        <v>0.22500000000000001</v>
      </c>
      <c r="K9" s="94"/>
      <c r="M9" s="12"/>
    </row>
    <row r="10" spans="2:13" x14ac:dyDescent="0.25">
      <c r="B10" s="10"/>
      <c r="D10" s="18"/>
      <c r="E10" s="18"/>
      <c r="F10" s="18"/>
      <c r="G10" s="18"/>
      <c r="H10" s="18"/>
      <c r="I10" s="97" t="s">
        <v>22</v>
      </c>
      <c r="J10" s="122">
        <f>J8*J9</f>
        <v>25875</v>
      </c>
      <c r="K10" s="95"/>
      <c r="M10" s="13"/>
    </row>
    <row r="11" spans="2:13" x14ac:dyDescent="0.25">
      <c r="B11" s="10"/>
      <c r="D11" s="19" t="s">
        <v>23</v>
      </c>
      <c r="E11" s="19"/>
      <c r="F11" s="19" t="s">
        <v>23</v>
      </c>
      <c r="G11" s="25"/>
      <c r="H11" s="25"/>
      <c r="I11" s="97" t="s">
        <v>24</v>
      </c>
      <c r="J11" s="122">
        <f>J8*(1-J9)</f>
        <v>89125</v>
      </c>
      <c r="K11" s="95"/>
      <c r="M11" s="13"/>
    </row>
    <row r="12" spans="2:13" ht="23.25" x14ac:dyDescent="0.25">
      <c r="B12" s="10"/>
      <c r="D12" s="121">
        <f>J10</f>
        <v>25875</v>
      </c>
      <c r="E12" s="87"/>
      <c r="F12" s="121">
        <f>J10</f>
        <v>25875</v>
      </c>
      <c r="G12" s="26"/>
      <c r="H12" s="26"/>
      <c r="I12" s="97" t="s">
        <v>9</v>
      </c>
      <c r="J12" s="102">
        <f>'Start Here'!F14</f>
        <v>2</v>
      </c>
      <c r="K12" s="96"/>
      <c r="M12" s="13"/>
    </row>
    <row r="13" spans="2:13" s="15" customFormat="1" x14ac:dyDescent="0.25">
      <c r="B13" s="14"/>
      <c r="D13" s="19" t="s">
        <v>25</v>
      </c>
      <c r="E13" s="19"/>
      <c r="F13" s="19" t="s">
        <v>25</v>
      </c>
      <c r="G13" s="25"/>
      <c r="H13" s="25"/>
      <c r="I13" s="97" t="s">
        <v>12</v>
      </c>
      <c r="J13" s="122">
        <f>J11/J12</f>
        <v>44562.5</v>
      </c>
      <c r="K13" s="93"/>
      <c r="M13" s="16"/>
    </row>
    <row r="14" spans="2:13" ht="45" x14ac:dyDescent="0.25">
      <c r="B14" s="10"/>
      <c r="D14" s="130">
        <f>D9*J9</f>
        <v>28125</v>
      </c>
      <c r="E14" s="130"/>
      <c r="F14" s="130">
        <f>D9*F9</f>
        <v>38750</v>
      </c>
      <c r="G14" s="130"/>
      <c r="H14" s="26"/>
      <c r="M14" s="10"/>
    </row>
    <row r="15" spans="2:13" x14ac:dyDescent="0.25">
      <c r="B15" s="10"/>
      <c r="I15" s="21"/>
      <c r="J15" s="23"/>
      <c r="K15" s="23"/>
      <c r="M15" s="10"/>
    </row>
    <row r="16" spans="2:13" x14ac:dyDescent="0.25">
      <c r="B16" s="10"/>
      <c r="I16" s="21"/>
      <c r="J16" s="23"/>
      <c r="K16" s="23"/>
      <c r="M16" s="10"/>
    </row>
    <row r="17" spans="2:13" x14ac:dyDescent="0.25">
      <c r="B17" s="10"/>
      <c r="D17" s="19"/>
      <c r="E17" s="27" t="s">
        <v>26</v>
      </c>
      <c r="F17" s="27" t="s">
        <v>27</v>
      </c>
      <c r="G17" s="27" t="s">
        <v>28</v>
      </c>
      <c r="H17" s="27" t="s">
        <v>29</v>
      </c>
      <c r="I17" s="27" t="s">
        <v>30</v>
      </c>
      <c r="J17" s="23"/>
      <c r="K17" s="23"/>
      <c r="M17" s="10"/>
    </row>
    <row r="18" spans="2:13" x14ac:dyDescent="0.25">
      <c r="B18" s="10"/>
      <c r="D18" s="28" t="s">
        <v>31</v>
      </c>
      <c r="E18" s="86">
        <v>0.05</v>
      </c>
      <c r="F18" s="123">
        <f>Sheet4!D36</f>
        <v>6250</v>
      </c>
      <c r="G18" s="123">
        <f>SUM(F18*12)/52</f>
        <v>1442.3076923076924</v>
      </c>
      <c r="H18" s="123">
        <f>Sheet4!$D$39</f>
        <v>201.61290322580646</v>
      </c>
      <c r="I18" s="55"/>
      <c r="J18" s="22"/>
      <c r="K18" s="22"/>
      <c r="M18" s="10"/>
    </row>
    <row r="19" spans="2:13" x14ac:dyDescent="0.25">
      <c r="B19" s="10"/>
      <c r="D19" s="28" t="s">
        <v>32</v>
      </c>
      <c r="E19" s="86">
        <v>0.06</v>
      </c>
      <c r="F19" s="123">
        <f>Sheet4!E36</f>
        <v>7500</v>
      </c>
      <c r="G19" s="123">
        <f t="shared" ref="G19:G29" si="0">SUM(F19*12)/52</f>
        <v>1730.7692307692307</v>
      </c>
      <c r="H19" s="123">
        <f>Sheet4!$E$39</f>
        <v>267.85714285714283</v>
      </c>
      <c r="I19" s="55"/>
      <c r="M19" s="10"/>
    </row>
    <row r="20" spans="2:13" x14ac:dyDescent="0.25">
      <c r="B20" s="10"/>
      <c r="D20" s="28" t="s">
        <v>33</v>
      </c>
      <c r="E20" s="86">
        <v>0.06</v>
      </c>
      <c r="F20" s="123">
        <f>Sheet4!F36</f>
        <v>7500</v>
      </c>
      <c r="G20" s="123">
        <f t="shared" si="0"/>
        <v>1730.7692307692307</v>
      </c>
      <c r="H20" s="123">
        <f>Sheet4!$F$39</f>
        <v>241.93548387096774</v>
      </c>
      <c r="I20" s="55"/>
      <c r="M20" s="17"/>
    </row>
    <row r="21" spans="2:13" x14ac:dyDescent="0.25">
      <c r="B21" s="10"/>
      <c r="D21" s="28" t="s">
        <v>34</v>
      </c>
      <c r="E21" s="86">
        <v>0.1</v>
      </c>
      <c r="F21" s="123">
        <f>Sheet4!G36</f>
        <v>12500</v>
      </c>
      <c r="G21" s="123">
        <f t="shared" si="0"/>
        <v>2884.6153846153848</v>
      </c>
      <c r="H21" s="123">
        <f>Sheet4!$G$39</f>
        <v>416.66666666666669</v>
      </c>
      <c r="I21" s="58"/>
      <c r="J21" s="20"/>
      <c r="K21" s="20"/>
      <c r="M21" s="17"/>
    </row>
    <row r="22" spans="2:13" x14ac:dyDescent="0.25">
      <c r="B22" s="10"/>
      <c r="D22" s="28" t="s">
        <v>35</v>
      </c>
      <c r="E22" s="86">
        <v>0.12</v>
      </c>
      <c r="F22" s="123">
        <f>Sheet4!H36</f>
        <v>15000</v>
      </c>
      <c r="G22" s="123">
        <f t="shared" si="0"/>
        <v>3461.5384615384614</v>
      </c>
      <c r="H22" s="123">
        <f>Sheet4!$H$39</f>
        <v>483.87096774193549</v>
      </c>
      <c r="I22" s="57"/>
      <c r="J22" s="20"/>
      <c r="K22" s="20"/>
      <c r="M22" s="10"/>
    </row>
    <row r="23" spans="2:13" x14ac:dyDescent="0.25">
      <c r="B23" s="10"/>
      <c r="D23" s="28" t="s">
        <v>36</v>
      </c>
      <c r="E23" s="86">
        <v>0.11</v>
      </c>
      <c r="F23" s="123">
        <f>Sheet4!I36</f>
        <v>13750</v>
      </c>
      <c r="G23" s="123">
        <f t="shared" si="0"/>
        <v>3173.0769230769229</v>
      </c>
      <c r="H23" s="123">
        <f>Sheet4!$I$39</f>
        <v>458.33333333333331</v>
      </c>
      <c r="I23" s="57"/>
      <c r="J23" s="20"/>
      <c r="K23" s="20"/>
      <c r="M23" s="10"/>
    </row>
    <row r="24" spans="2:13" x14ac:dyDescent="0.25">
      <c r="B24" s="10"/>
      <c r="D24" s="28" t="s">
        <v>37</v>
      </c>
      <c r="E24" s="86">
        <v>0.1</v>
      </c>
      <c r="F24" s="123">
        <f>Sheet4!J36</f>
        <v>12500</v>
      </c>
      <c r="G24" s="123">
        <f t="shared" si="0"/>
        <v>2884.6153846153848</v>
      </c>
      <c r="H24" s="123">
        <f>Sheet4!$J$39</f>
        <v>403.22580645161293</v>
      </c>
      <c r="I24" s="57"/>
      <c r="J24" s="20"/>
      <c r="K24" s="20"/>
      <c r="M24" s="10"/>
    </row>
    <row r="25" spans="2:13" x14ac:dyDescent="0.25">
      <c r="B25" s="10"/>
      <c r="D25" s="28" t="s">
        <v>38</v>
      </c>
      <c r="E25" s="86">
        <v>0.1</v>
      </c>
      <c r="F25" s="123">
        <f>Sheet4!K36</f>
        <v>12500</v>
      </c>
      <c r="G25" s="123">
        <f t="shared" si="0"/>
        <v>2884.6153846153848</v>
      </c>
      <c r="H25" s="123">
        <f>Sheet4!$K$39</f>
        <v>403.22580645161293</v>
      </c>
      <c r="I25" s="55"/>
      <c r="M25" s="10"/>
    </row>
    <row r="26" spans="2:13" x14ac:dyDescent="0.25">
      <c r="B26" s="10"/>
      <c r="D26" s="28" t="s">
        <v>39</v>
      </c>
      <c r="E26" s="86">
        <v>0.08</v>
      </c>
      <c r="F26" s="123">
        <f>Sheet4!L36</f>
        <v>10000</v>
      </c>
      <c r="G26" s="123">
        <f t="shared" si="0"/>
        <v>2307.6923076923076</v>
      </c>
      <c r="H26" s="123">
        <f>Sheet4!$L$39</f>
        <v>333.33333333333331</v>
      </c>
      <c r="I26" s="55"/>
      <c r="M26" s="10"/>
    </row>
    <row r="27" spans="2:13" x14ac:dyDescent="0.25">
      <c r="B27" s="10"/>
      <c r="D27" s="28" t="s">
        <v>40</v>
      </c>
      <c r="E27" s="86">
        <v>0.08</v>
      </c>
      <c r="F27" s="123">
        <f>Sheet4!M36</f>
        <v>10000</v>
      </c>
      <c r="G27" s="123">
        <f t="shared" si="0"/>
        <v>2307.6923076923076</v>
      </c>
      <c r="H27" s="123">
        <f>Sheet4!$M$39</f>
        <v>322.58064516129031</v>
      </c>
      <c r="I27" s="56"/>
      <c r="M27" s="10"/>
    </row>
    <row r="28" spans="2:13" x14ac:dyDescent="0.25">
      <c r="B28" s="10"/>
      <c r="D28" s="28" t="s">
        <v>41</v>
      </c>
      <c r="E28" s="86">
        <v>0.08</v>
      </c>
      <c r="F28" s="123">
        <f>Sheet4!N36</f>
        <v>10000</v>
      </c>
      <c r="G28" s="123">
        <f t="shared" si="0"/>
        <v>2307.6923076923076</v>
      </c>
      <c r="H28" s="123">
        <f>Sheet4!$N$39</f>
        <v>333.33333333333331</v>
      </c>
      <c r="I28" s="55"/>
      <c r="M28" s="10"/>
    </row>
    <row r="29" spans="2:13" x14ac:dyDescent="0.25">
      <c r="B29" s="10"/>
      <c r="D29" s="28" t="s">
        <v>42</v>
      </c>
      <c r="E29" s="86">
        <v>0.06</v>
      </c>
      <c r="F29" s="123">
        <f>Sheet4!O36</f>
        <v>7500</v>
      </c>
      <c r="G29" s="123">
        <f t="shared" si="0"/>
        <v>1730.7692307692307</v>
      </c>
      <c r="H29" s="123">
        <f>Sheet4!$O$39</f>
        <v>241.93548387096774</v>
      </c>
      <c r="I29" s="55"/>
      <c r="M29" s="10"/>
    </row>
    <row r="30" spans="2:13" x14ac:dyDescent="0.25">
      <c r="B30" s="10"/>
      <c r="E30" s="88">
        <f>SUM(E18:E29)</f>
        <v>0.99999999999999978</v>
      </c>
      <c r="M30" s="10"/>
    </row>
    <row r="31" spans="2:13" x14ac:dyDescent="0.25">
      <c r="B31" s="10"/>
      <c r="M31" s="10"/>
    </row>
    <row r="32" spans="2:13" ht="15" customHeight="1" x14ac:dyDescent="0.2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1048548" spans="5:5" x14ac:dyDescent="0.25">
      <c r="E1048548" s="11" t="s">
        <v>43</v>
      </c>
    </row>
  </sheetData>
  <sheetProtection sheet="1" formatCells="0" selectLockedCells="1"/>
  <mergeCells count="6">
    <mergeCell ref="D8:E8"/>
    <mergeCell ref="F8:G8"/>
    <mergeCell ref="D14:E14"/>
    <mergeCell ref="F14:G14"/>
    <mergeCell ref="D4:H4"/>
    <mergeCell ref="D6:G6"/>
  </mergeCells>
  <conditionalFormatting sqref="E30">
    <cfRule type="cellIs" dxfId="0" priority="1" operator="greaterThan">
      <formula>1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0B42E-1553-4A60-88B9-70A56BC674CB}">
  <dimension ref="B2:L37"/>
  <sheetViews>
    <sheetView showGridLines="0" zoomScale="90" zoomScaleNormal="90" workbookViewId="0">
      <selection activeCell="F26" sqref="F26"/>
    </sheetView>
  </sheetViews>
  <sheetFormatPr defaultColWidth="8.85546875" defaultRowHeight="18" x14ac:dyDescent="0.25"/>
  <cols>
    <col min="1" max="1" width="8.85546875" style="11"/>
    <col min="2" max="2" width="2.85546875" style="11" customWidth="1"/>
    <col min="3" max="3" width="8.85546875" style="11"/>
    <col min="4" max="4" width="63.42578125" style="11" bestFit="1" customWidth="1"/>
    <col min="5" max="5" width="25.42578125" style="11" customWidth="1"/>
    <col min="6" max="6" width="20.42578125" style="11" customWidth="1"/>
    <col min="7" max="7" width="19.140625" style="11" customWidth="1"/>
    <col min="8" max="8" width="27" style="11" bestFit="1" customWidth="1"/>
    <col min="9" max="9" width="19.5703125" style="11" bestFit="1" customWidth="1"/>
    <col min="10" max="10" width="16.5703125" style="11" bestFit="1" customWidth="1"/>
    <col min="11" max="11" width="9.42578125" style="11" customWidth="1"/>
    <col min="12" max="12" width="2.85546875" style="11" customWidth="1"/>
    <col min="13" max="16384" width="8.85546875" style="11"/>
  </cols>
  <sheetData>
    <row r="2" spans="2:12" ht="15" customHeight="1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2:12" x14ac:dyDescent="0.25">
      <c r="B3" s="10"/>
      <c r="L3" s="10"/>
    </row>
    <row r="4" spans="2:12" ht="30" x14ac:dyDescent="0.25">
      <c r="B4" s="10"/>
      <c r="D4" s="131" t="s">
        <v>17</v>
      </c>
      <c r="E4" s="132"/>
      <c r="F4" s="132"/>
      <c r="G4" s="132"/>
      <c r="H4" s="24"/>
      <c r="L4" s="10"/>
    </row>
    <row r="5" spans="2:12" ht="9.9499999999999993" customHeight="1" x14ac:dyDescent="0.25">
      <c r="B5" s="10"/>
      <c r="D5" s="24"/>
      <c r="E5" s="24"/>
      <c r="F5" s="24"/>
      <c r="G5" s="24"/>
      <c r="H5" s="103"/>
      <c r="I5" s="98"/>
      <c r="L5" s="10"/>
    </row>
    <row r="6" spans="2:12" x14ac:dyDescent="0.25">
      <c r="B6" s="10"/>
      <c r="D6" s="133" t="s">
        <v>18</v>
      </c>
      <c r="E6" s="132"/>
      <c r="F6" s="132"/>
      <c r="G6" s="25"/>
      <c r="H6" s="112" t="s">
        <v>19</v>
      </c>
      <c r="I6" s="98"/>
      <c r="L6" s="10"/>
    </row>
    <row r="7" spans="2:12" x14ac:dyDescent="0.25">
      <c r="B7" s="10"/>
      <c r="H7" s="97"/>
      <c r="I7" s="100"/>
      <c r="L7" s="10"/>
    </row>
    <row r="8" spans="2:12" x14ac:dyDescent="0.25">
      <c r="B8" s="10"/>
      <c r="D8" s="134" t="s">
        <v>20</v>
      </c>
      <c r="E8" s="132"/>
      <c r="F8" s="25"/>
      <c r="G8" s="25"/>
      <c r="H8" s="97" t="s">
        <v>3</v>
      </c>
      <c r="I8" s="122">
        <f>'Start Here'!F8</f>
        <v>115000</v>
      </c>
      <c r="J8" s="93"/>
      <c r="L8" s="12"/>
    </row>
    <row r="9" spans="2:12" ht="23.1" customHeight="1" x14ac:dyDescent="0.25">
      <c r="B9" s="10"/>
      <c r="D9" s="120">
        <v>200000</v>
      </c>
      <c r="E9" s="107"/>
      <c r="F9" s="26"/>
      <c r="G9" s="26"/>
      <c r="H9" s="97" t="s">
        <v>6</v>
      </c>
      <c r="I9" s="113">
        <f>'Start Here'!F11</f>
        <v>0.22500000000000001</v>
      </c>
      <c r="J9" s="94"/>
      <c r="L9" s="12"/>
    </row>
    <row r="10" spans="2:12" x14ac:dyDescent="0.25">
      <c r="B10" s="10"/>
      <c r="D10" s="18"/>
      <c r="E10" s="18"/>
      <c r="F10" s="18"/>
      <c r="G10" s="18"/>
      <c r="H10" s="97" t="s">
        <v>22</v>
      </c>
      <c r="I10" s="122">
        <f>I8*I9</f>
        <v>25875</v>
      </c>
      <c r="J10" s="95"/>
      <c r="L10" s="13"/>
    </row>
    <row r="11" spans="2:12" x14ac:dyDescent="0.25">
      <c r="B11" s="10"/>
      <c r="D11" s="134" t="s">
        <v>44</v>
      </c>
      <c r="E11" s="132"/>
      <c r="F11" s="25"/>
      <c r="G11" s="25"/>
      <c r="H11" s="97" t="s">
        <v>24</v>
      </c>
      <c r="I11" s="122">
        <f>I8*(1-I9)</f>
        <v>89125</v>
      </c>
      <c r="J11" s="95"/>
      <c r="L11" s="13"/>
    </row>
    <row r="12" spans="2:12" ht="23.1" customHeight="1" x14ac:dyDescent="0.25">
      <c r="B12" s="10"/>
      <c r="D12" s="121">
        <f>I10</f>
        <v>25875</v>
      </c>
      <c r="E12" s="108"/>
      <c r="F12" s="26"/>
      <c r="G12" s="26"/>
      <c r="H12" s="97" t="s">
        <v>9</v>
      </c>
      <c r="I12" s="114">
        <f>'Start Here'!F14</f>
        <v>2</v>
      </c>
      <c r="J12" s="96"/>
      <c r="L12" s="13"/>
    </row>
    <row r="13" spans="2:12" s="15" customFormat="1" x14ac:dyDescent="0.25">
      <c r="B13" s="14"/>
      <c r="D13" s="134" t="s">
        <v>25</v>
      </c>
      <c r="E13" s="132"/>
      <c r="F13" s="25"/>
      <c r="G13" s="25"/>
      <c r="H13" s="103" t="s">
        <v>12</v>
      </c>
      <c r="I13" s="122">
        <f>I11/I12</f>
        <v>44562.5</v>
      </c>
      <c r="J13" s="93"/>
      <c r="L13" s="16"/>
    </row>
    <row r="14" spans="2:12" s="15" customFormat="1" x14ac:dyDescent="0.25">
      <c r="B14" s="14"/>
      <c r="D14" s="19"/>
      <c r="E14" s="25"/>
      <c r="F14" s="25"/>
      <c r="G14" s="25"/>
      <c r="H14" s="99" t="s">
        <v>45</v>
      </c>
      <c r="I14" s="115">
        <v>22</v>
      </c>
      <c r="J14" s="93"/>
      <c r="L14" s="16"/>
    </row>
    <row r="15" spans="2:12" s="15" customFormat="1" x14ac:dyDescent="0.25">
      <c r="B15" s="14"/>
      <c r="D15" s="19"/>
      <c r="E15" s="25"/>
      <c r="F15" s="25"/>
      <c r="G15" s="25"/>
      <c r="H15" s="97" t="s">
        <v>46</v>
      </c>
      <c r="I15" s="122">
        <v>20</v>
      </c>
      <c r="J15" s="93"/>
      <c r="L15" s="16"/>
    </row>
    <row r="16" spans="2:12" ht="53.45" customHeight="1" x14ac:dyDescent="0.25">
      <c r="B16" s="10"/>
      <c r="D16" s="124">
        <f>D9*I9</f>
        <v>45000</v>
      </c>
      <c r="E16" s="92"/>
      <c r="F16" s="62"/>
      <c r="G16" s="26"/>
      <c r="L16" s="10"/>
    </row>
    <row r="17" spans="2:12" x14ac:dyDescent="0.25">
      <c r="B17" s="10"/>
      <c r="D17" s="54" t="s">
        <v>47</v>
      </c>
      <c r="E17" s="125">
        <f>D16-D12</f>
        <v>19125</v>
      </c>
      <c r="H17" s="21"/>
      <c r="I17" s="23"/>
      <c r="J17" s="23"/>
      <c r="L17" s="10"/>
    </row>
    <row r="18" spans="2:12" x14ac:dyDescent="0.25">
      <c r="B18" s="10"/>
      <c r="H18" s="21"/>
      <c r="I18" s="23"/>
      <c r="J18" s="23"/>
      <c r="L18" s="10"/>
    </row>
    <row r="19" spans="2:12" x14ac:dyDescent="0.25">
      <c r="B19" s="10"/>
      <c r="D19" s="109" t="s">
        <v>48</v>
      </c>
      <c r="E19" s="27"/>
      <c r="F19" s="110" t="s">
        <v>49</v>
      </c>
      <c r="G19" s="27"/>
      <c r="H19" s="110" t="s">
        <v>50</v>
      </c>
      <c r="I19" s="61"/>
      <c r="J19" s="111" t="s">
        <v>51</v>
      </c>
      <c r="L19" s="10"/>
    </row>
    <row r="20" spans="2:12" x14ac:dyDescent="0.25">
      <c r="B20" s="10"/>
      <c r="D20" s="28"/>
      <c r="E20" s="53"/>
      <c r="F20" s="53"/>
      <c r="G20" s="53"/>
      <c r="I20" s="22"/>
      <c r="J20" s="22"/>
      <c r="L20" s="10"/>
    </row>
    <row r="21" spans="2:12" ht="23.25" x14ac:dyDescent="0.25">
      <c r="B21" s="10"/>
      <c r="D21" s="28" t="s">
        <v>52</v>
      </c>
      <c r="E21" s="53"/>
      <c r="F21" s="116">
        <v>0.1</v>
      </c>
      <c r="G21" s="60"/>
      <c r="H21" s="126">
        <f>I8*(1+F21)</f>
        <v>126500.00000000001</v>
      </c>
      <c r="I21" s="104"/>
      <c r="J21" s="126">
        <f>(H21-I8)*I9</f>
        <v>2587.5000000000032</v>
      </c>
      <c r="L21" s="10"/>
    </row>
    <row r="22" spans="2:12" ht="18.75" x14ac:dyDescent="0.25">
      <c r="B22" s="10"/>
      <c r="D22" s="28"/>
      <c r="E22" s="53"/>
      <c r="F22" s="60"/>
      <c r="G22" s="60"/>
      <c r="H22" s="104"/>
      <c r="I22" s="104"/>
      <c r="J22" s="104"/>
      <c r="L22" s="17"/>
    </row>
    <row r="23" spans="2:12" ht="23.25" x14ac:dyDescent="0.25">
      <c r="B23" s="10"/>
      <c r="D23" s="28" t="s">
        <v>53</v>
      </c>
      <c r="E23" s="116">
        <v>0.31</v>
      </c>
      <c r="F23" s="59">
        <f>(E23/I9)-1</f>
        <v>0.37777777777777777</v>
      </c>
      <c r="G23" s="60"/>
      <c r="H23" s="127">
        <f>SUM(F23*I8)+I8</f>
        <v>158444.44444444444</v>
      </c>
      <c r="I23" s="105"/>
      <c r="J23" s="126">
        <f>SUM(H23-I8)*I9</f>
        <v>9774.9999999999982</v>
      </c>
      <c r="L23" s="17"/>
    </row>
    <row r="24" spans="2:12" ht="18.75" x14ac:dyDescent="0.25">
      <c r="B24" s="10"/>
      <c r="D24" s="28"/>
      <c r="E24" s="53"/>
      <c r="F24" s="60"/>
      <c r="G24" s="60"/>
      <c r="H24" s="105"/>
      <c r="I24" s="105"/>
      <c r="J24" s="105"/>
      <c r="L24" s="10"/>
    </row>
    <row r="25" spans="2:12" ht="18.75" x14ac:dyDescent="0.25">
      <c r="B25" s="10"/>
      <c r="D25" s="28"/>
      <c r="E25" s="53"/>
      <c r="F25" s="60"/>
      <c r="G25" s="60"/>
      <c r="H25" s="105"/>
      <c r="I25" s="105"/>
      <c r="J25" s="105"/>
      <c r="L25" s="10"/>
    </row>
    <row r="26" spans="2:12" ht="23.25" x14ac:dyDescent="0.25">
      <c r="B26" s="10"/>
      <c r="D26" s="28" t="s">
        <v>54</v>
      </c>
      <c r="E26" s="53"/>
      <c r="F26" s="120">
        <v>2</v>
      </c>
      <c r="G26" s="91"/>
      <c r="H26" s="126">
        <f>(I14+F26)*(I14/5*F37)-((I14)*(I14/5*F37))</f>
        <v>3194.4000000000015</v>
      </c>
      <c r="I26" s="104"/>
      <c r="J26" s="126">
        <f>H26*I9</f>
        <v>718.74000000000035</v>
      </c>
      <c r="L26" s="10"/>
    </row>
    <row r="27" spans="2:12" ht="18.75" x14ac:dyDescent="0.25">
      <c r="B27" s="10"/>
      <c r="D27" s="28"/>
      <c r="E27" s="53"/>
      <c r="F27" s="60"/>
      <c r="G27" s="60"/>
      <c r="H27" s="104"/>
      <c r="I27" s="104"/>
      <c r="J27" s="104"/>
      <c r="L27" s="10"/>
    </row>
    <row r="28" spans="2:12" ht="18.75" x14ac:dyDescent="0.25">
      <c r="B28" s="10"/>
      <c r="D28" s="28" t="s">
        <v>55</v>
      </c>
      <c r="E28" s="53"/>
      <c r="F28" s="60"/>
      <c r="G28" s="60"/>
      <c r="H28" s="106"/>
      <c r="I28" s="104"/>
      <c r="J28" s="126">
        <f>SUM(J21:J26)</f>
        <v>13081.240000000002</v>
      </c>
      <c r="L28" s="10"/>
    </row>
    <row r="29" spans="2:12" ht="18.75" x14ac:dyDescent="0.25">
      <c r="B29" s="10"/>
      <c r="D29" s="28"/>
      <c r="E29" s="53"/>
      <c r="F29" s="60"/>
      <c r="G29" s="60"/>
      <c r="H29" s="104"/>
      <c r="I29" s="104"/>
      <c r="J29" s="104"/>
      <c r="L29" s="10"/>
    </row>
    <row r="30" spans="2:12" ht="23.25" x14ac:dyDescent="0.25">
      <c r="B30" s="10"/>
      <c r="D30" s="28" t="s">
        <v>56</v>
      </c>
      <c r="E30" s="53"/>
      <c r="F30" s="117">
        <v>3.5</v>
      </c>
      <c r="G30" s="60"/>
      <c r="H30" s="126">
        <f>I8*(1-I9)/F30</f>
        <v>25464.285714285714</v>
      </c>
      <c r="I30" s="104"/>
      <c r="J30" s="126">
        <f>I13-H30</f>
        <v>19098.214285714286</v>
      </c>
      <c r="L30" s="10"/>
    </row>
    <row r="31" spans="2:12" x14ac:dyDescent="0.25">
      <c r="B31" s="10"/>
      <c r="L31" s="10"/>
    </row>
    <row r="32" spans="2:12" x14ac:dyDescent="0.25">
      <c r="B32" s="10"/>
      <c r="L32" s="10"/>
    </row>
    <row r="33" spans="2:12" ht="15" customHeight="1" x14ac:dyDescent="0.25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7" spans="2:12" x14ac:dyDescent="0.25">
      <c r="E37" s="63" t="s">
        <v>57</v>
      </c>
      <c r="F37" s="63">
        <v>363</v>
      </c>
    </row>
  </sheetData>
  <sheetProtection sheet="1" formatCells="0" selectLockedCells="1"/>
  <mergeCells count="5">
    <mergeCell ref="D13:E13"/>
    <mergeCell ref="D4:G4"/>
    <mergeCell ref="D6:F6"/>
    <mergeCell ref="D8:E8"/>
    <mergeCell ref="D11:E1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060FE-CDA4-0D46-AB48-D5FA86B96B52}">
  <dimension ref="A1:O39"/>
  <sheetViews>
    <sheetView topLeftCell="A10" workbookViewId="0">
      <selection activeCell="A38" sqref="A38:B38"/>
    </sheetView>
  </sheetViews>
  <sheetFormatPr defaultColWidth="10.85546875" defaultRowHeight="15" x14ac:dyDescent="0.25"/>
  <cols>
    <col min="1" max="1" width="23.85546875" customWidth="1"/>
    <col min="2" max="2" width="15.42578125" customWidth="1"/>
    <col min="3" max="3" width="10.85546875" customWidth="1"/>
  </cols>
  <sheetData>
    <row r="1" spans="1:15" ht="23.25" x14ac:dyDescent="0.35">
      <c r="A1" s="29" t="s">
        <v>58</v>
      </c>
    </row>
    <row r="3" spans="1:15" x14ac:dyDescent="0.25">
      <c r="A3" s="1"/>
      <c r="B3" s="30" t="s">
        <v>59</v>
      </c>
      <c r="E3" s="8"/>
    </row>
    <row r="4" spans="1:15" ht="18.75" x14ac:dyDescent="0.3">
      <c r="A4" s="2" t="s">
        <v>3</v>
      </c>
      <c r="B4" s="31">
        <f>Budget!D9</f>
        <v>125000</v>
      </c>
      <c r="E4" s="3"/>
      <c r="K4" s="135" t="s">
        <v>60</v>
      </c>
      <c r="L4" s="136"/>
      <c r="M4" s="136"/>
      <c r="N4" s="136"/>
      <c r="O4" s="137"/>
    </row>
    <row r="5" spans="1:15" ht="18.75" x14ac:dyDescent="0.3">
      <c r="A5" s="2" t="s">
        <v>6</v>
      </c>
      <c r="B5" s="32">
        <f>'Start Here'!F11</f>
        <v>0.22500000000000001</v>
      </c>
      <c r="E5" s="4"/>
      <c r="K5" s="138"/>
      <c r="L5" s="139"/>
      <c r="M5" s="139"/>
      <c r="N5" s="139"/>
      <c r="O5" s="140"/>
    </row>
    <row r="6" spans="1:15" x14ac:dyDescent="0.25">
      <c r="A6" s="33" t="s">
        <v>61</v>
      </c>
      <c r="B6" s="34">
        <f>B4*B5</f>
        <v>28125</v>
      </c>
      <c r="E6" s="5"/>
      <c r="K6" s="138"/>
      <c r="L6" s="139"/>
      <c r="M6" s="139"/>
      <c r="N6" s="139"/>
      <c r="O6" s="140"/>
    </row>
    <row r="7" spans="1:15" x14ac:dyDescent="0.25">
      <c r="A7" s="33" t="s">
        <v>62</v>
      </c>
      <c r="B7" s="35">
        <f>B4*(1-B5)</f>
        <v>96875</v>
      </c>
      <c r="E7" s="6"/>
      <c r="K7" s="138"/>
      <c r="L7" s="139"/>
      <c r="M7" s="139"/>
      <c r="N7" s="139"/>
      <c r="O7" s="140"/>
    </row>
    <row r="8" spans="1:15" x14ac:dyDescent="0.25">
      <c r="A8" s="2"/>
      <c r="B8" s="9"/>
      <c r="K8" s="138"/>
      <c r="L8" s="139"/>
      <c r="M8" s="139"/>
      <c r="N8" s="139"/>
      <c r="O8" s="140"/>
    </row>
    <row r="9" spans="1:15" ht="21" x14ac:dyDescent="0.35">
      <c r="A9" s="2" t="s">
        <v>9</v>
      </c>
      <c r="B9" s="7">
        <f>'Start Here'!F14</f>
        <v>2</v>
      </c>
      <c r="K9" s="138"/>
      <c r="L9" s="139"/>
      <c r="M9" s="139"/>
      <c r="N9" s="139"/>
      <c r="O9" s="140"/>
    </row>
    <row r="10" spans="1:15" x14ac:dyDescent="0.25">
      <c r="A10" s="2"/>
      <c r="B10" s="9"/>
      <c r="K10" s="138"/>
      <c r="L10" s="139"/>
      <c r="M10" s="139"/>
      <c r="N10" s="139"/>
      <c r="O10" s="140"/>
    </row>
    <row r="11" spans="1:15" x14ac:dyDescent="0.25">
      <c r="A11" s="36" t="s">
        <v>12</v>
      </c>
      <c r="B11" s="37">
        <f>B7/B9</f>
        <v>48437.5</v>
      </c>
      <c r="E11" s="6"/>
      <c r="K11" s="141"/>
      <c r="L11" s="142"/>
      <c r="M11" s="142"/>
      <c r="N11" s="142"/>
      <c r="O11" s="143"/>
    </row>
    <row r="14" spans="1:15" x14ac:dyDescent="0.25">
      <c r="D14" s="144" t="s">
        <v>63</v>
      </c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</row>
    <row r="15" spans="1:15" ht="37.5" thickBot="1" x14ac:dyDescent="0.3">
      <c r="A15" s="38"/>
      <c r="B15" s="39" t="s">
        <v>64</v>
      </c>
      <c r="C15" s="8"/>
      <c r="D15" s="40" t="s">
        <v>31</v>
      </c>
      <c r="E15" s="40" t="s">
        <v>32</v>
      </c>
      <c r="F15" s="40" t="s">
        <v>33</v>
      </c>
      <c r="G15" s="40" t="s">
        <v>34</v>
      </c>
      <c r="H15" s="40" t="s">
        <v>35</v>
      </c>
      <c r="I15" s="40" t="s">
        <v>36</v>
      </c>
      <c r="J15" s="40" t="s">
        <v>37</v>
      </c>
      <c r="K15" s="40" t="s">
        <v>38</v>
      </c>
      <c r="L15" s="40" t="s">
        <v>39</v>
      </c>
      <c r="M15" s="40" t="s">
        <v>40</v>
      </c>
      <c r="N15" s="40" t="s">
        <v>41</v>
      </c>
      <c r="O15" s="40" t="s">
        <v>42</v>
      </c>
    </row>
    <row r="16" spans="1:15" x14ac:dyDescent="0.25">
      <c r="A16" s="41" t="s">
        <v>65</v>
      </c>
      <c r="B16" s="42">
        <v>0.08</v>
      </c>
      <c r="C16" s="43">
        <f t="shared" ref="C16:C35" si="0">$B$4*B16</f>
        <v>10000</v>
      </c>
      <c r="D16" s="44">
        <f t="shared" ref="D16:O31" si="1">D$38*$C16</f>
        <v>500</v>
      </c>
      <c r="E16" s="44">
        <f t="shared" si="1"/>
        <v>600</v>
      </c>
      <c r="F16" s="44">
        <f t="shared" si="1"/>
        <v>600</v>
      </c>
      <c r="G16" s="44">
        <f t="shared" si="1"/>
        <v>1000</v>
      </c>
      <c r="H16" s="44">
        <f t="shared" si="1"/>
        <v>1200</v>
      </c>
      <c r="I16" s="44">
        <f t="shared" si="1"/>
        <v>1100</v>
      </c>
      <c r="J16" s="44">
        <f t="shared" si="1"/>
        <v>1000</v>
      </c>
      <c r="K16" s="44">
        <f t="shared" si="1"/>
        <v>1000</v>
      </c>
      <c r="L16" s="44">
        <f t="shared" si="1"/>
        <v>800</v>
      </c>
      <c r="M16" s="44">
        <f t="shared" si="1"/>
        <v>800</v>
      </c>
      <c r="N16" s="44">
        <f t="shared" si="1"/>
        <v>800</v>
      </c>
      <c r="O16" s="44">
        <f t="shared" si="1"/>
        <v>600</v>
      </c>
    </row>
    <row r="17" spans="1:15" x14ac:dyDescent="0.25">
      <c r="A17" s="41" t="s">
        <v>66</v>
      </c>
      <c r="B17" s="42">
        <v>5.3999999999999999E-2</v>
      </c>
      <c r="C17" s="45">
        <f t="shared" si="0"/>
        <v>6750</v>
      </c>
      <c r="D17" s="44">
        <f t="shared" si="1"/>
        <v>337.5</v>
      </c>
      <c r="E17" s="44">
        <f t="shared" si="1"/>
        <v>405</v>
      </c>
      <c r="F17" s="44">
        <f t="shared" si="1"/>
        <v>405</v>
      </c>
      <c r="G17" s="44">
        <f t="shared" si="1"/>
        <v>675</v>
      </c>
      <c r="H17" s="44">
        <f t="shared" si="1"/>
        <v>810</v>
      </c>
      <c r="I17" s="44">
        <f t="shared" si="1"/>
        <v>742.5</v>
      </c>
      <c r="J17" s="44">
        <f t="shared" si="1"/>
        <v>675</v>
      </c>
      <c r="K17" s="44">
        <f t="shared" si="1"/>
        <v>675</v>
      </c>
      <c r="L17" s="44">
        <f t="shared" si="1"/>
        <v>540</v>
      </c>
      <c r="M17" s="44">
        <f t="shared" si="1"/>
        <v>540</v>
      </c>
      <c r="N17" s="44">
        <f t="shared" si="1"/>
        <v>540</v>
      </c>
      <c r="O17" s="44">
        <f t="shared" si="1"/>
        <v>405</v>
      </c>
    </row>
    <row r="18" spans="1:15" x14ac:dyDescent="0.25">
      <c r="A18" s="41" t="s">
        <v>67</v>
      </c>
      <c r="B18" s="42">
        <v>8.8999999999999996E-2</v>
      </c>
      <c r="C18" s="45">
        <f t="shared" si="0"/>
        <v>11125</v>
      </c>
      <c r="D18" s="44">
        <f t="shared" si="1"/>
        <v>556.25</v>
      </c>
      <c r="E18" s="44">
        <f t="shared" si="1"/>
        <v>667.5</v>
      </c>
      <c r="F18" s="44">
        <f t="shared" si="1"/>
        <v>667.5</v>
      </c>
      <c r="G18" s="44">
        <f t="shared" si="1"/>
        <v>1112.5</v>
      </c>
      <c r="H18" s="44">
        <f t="shared" si="1"/>
        <v>1335</v>
      </c>
      <c r="I18" s="44">
        <f t="shared" si="1"/>
        <v>1223.75</v>
      </c>
      <c r="J18" s="44">
        <f t="shared" si="1"/>
        <v>1112.5</v>
      </c>
      <c r="K18" s="44">
        <f t="shared" si="1"/>
        <v>1112.5</v>
      </c>
      <c r="L18" s="44">
        <f t="shared" si="1"/>
        <v>890</v>
      </c>
      <c r="M18" s="44">
        <f t="shared" si="1"/>
        <v>890</v>
      </c>
      <c r="N18" s="44">
        <f t="shared" si="1"/>
        <v>890</v>
      </c>
      <c r="O18" s="44">
        <f t="shared" si="1"/>
        <v>667.5</v>
      </c>
    </row>
    <row r="19" spans="1:15" x14ac:dyDescent="0.25">
      <c r="A19" s="41" t="s">
        <v>68</v>
      </c>
      <c r="B19" s="42">
        <v>0.01</v>
      </c>
      <c r="C19" s="45">
        <f t="shared" si="0"/>
        <v>1250</v>
      </c>
      <c r="D19" s="44">
        <f t="shared" si="1"/>
        <v>62.5</v>
      </c>
      <c r="E19" s="44">
        <f t="shared" si="1"/>
        <v>75</v>
      </c>
      <c r="F19" s="44">
        <f t="shared" si="1"/>
        <v>75</v>
      </c>
      <c r="G19" s="44">
        <f t="shared" si="1"/>
        <v>125</v>
      </c>
      <c r="H19" s="44">
        <f t="shared" si="1"/>
        <v>150</v>
      </c>
      <c r="I19" s="44">
        <f t="shared" si="1"/>
        <v>137.5</v>
      </c>
      <c r="J19" s="44">
        <f t="shared" si="1"/>
        <v>125</v>
      </c>
      <c r="K19" s="44">
        <f t="shared" si="1"/>
        <v>125</v>
      </c>
      <c r="L19" s="44">
        <f t="shared" si="1"/>
        <v>100</v>
      </c>
      <c r="M19" s="44">
        <f t="shared" si="1"/>
        <v>100</v>
      </c>
      <c r="N19" s="44">
        <f t="shared" si="1"/>
        <v>100</v>
      </c>
      <c r="O19" s="44">
        <f t="shared" si="1"/>
        <v>75</v>
      </c>
    </row>
    <row r="20" spans="1:15" x14ac:dyDescent="0.25">
      <c r="A20" s="41" t="s">
        <v>69</v>
      </c>
      <c r="B20" s="42">
        <v>3.7999999999999999E-2</v>
      </c>
      <c r="C20" s="45">
        <f t="shared" si="0"/>
        <v>4750</v>
      </c>
      <c r="D20" s="44">
        <f t="shared" si="1"/>
        <v>237.5</v>
      </c>
      <c r="E20" s="44">
        <f t="shared" si="1"/>
        <v>285</v>
      </c>
      <c r="F20" s="44">
        <f t="shared" si="1"/>
        <v>285</v>
      </c>
      <c r="G20" s="44">
        <f t="shared" si="1"/>
        <v>475</v>
      </c>
      <c r="H20" s="44">
        <f t="shared" si="1"/>
        <v>570</v>
      </c>
      <c r="I20" s="44">
        <f t="shared" si="1"/>
        <v>522.5</v>
      </c>
      <c r="J20" s="44">
        <f t="shared" si="1"/>
        <v>475</v>
      </c>
      <c r="K20" s="44">
        <f t="shared" si="1"/>
        <v>475</v>
      </c>
      <c r="L20" s="44">
        <f t="shared" si="1"/>
        <v>380</v>
      </c>
      <c r="M20" s="44">
        <f t="shared" si="1"/>
        <v>380</v>
      </c>
      <c r="N20" s="44">
        <f t="shared" si="1"/>
        <v>380</v>
      </c>
      <c r="O20" s="44">
        <f t="shared" si="1"/>
        <v>285</v>
      </c>
    </row>
    <row r="21" spans="1:15" x14ac:dyDescent="0.25">
      <c r="A21" s="41" t="s">
        <v>70</v>
      </c>
      <c r="B21" s="42">
        <v>3.5000000000000003E-2</v>
      </c>
      <c r="C21" s="45">
        <f t="shared" si="0"/>
        <v>4375</v>
      </c>
      <c r="D21" s="44">
        <f t="shared" si="1"/>
        <v>218.75</v>
      </c>
      <c r="E21" s="44">
        <f t="shared" si="1"/>
        <v>262.5</v>
      </c>
      <c r="F21" s="44">
        <f t="shared" si="1"/>
        <v>262.5</v>
      </c>
      <c r="G21" s="44">
        <f t="shared" si="1"/>
        <v>437.5</v>
      </c>
      <c r="H21" s="44">
        <f t="shared" si="1"/>
        <v>525</v>
      </c>
      <c r="I21" s="44">
        <f t="shared" si="1"/>
        <v>481.25</v>
      </c>
      <c r="J21" s="44">
        <f t="shared" si="1"/>
        <v>437.5</v>
      </c>
      <c r="K21" s="44">
        <f t="shared" si="1"/>
        <v>437.5</v>
      </c>
      <c r="L21" s="44">
        <f t="shared" si="1"/>
        <v>350</v>
      </c>
      <c r="M21" s="44">
        <f t="shared" si="1"/>
        <v>350</v>
      </c>
      <c r="N21" s="44">
        <f t="shared" si="1"/>
        <v>350</v>
      </c>
      <c r="O21" s="44">
        <f t="shared" si="1"/>
        <v>262.5</v>
      </c>
    </row>
    <row r="22" spans="1:15" x14ac:dyDescent="0.25">
      <c r="A22" s="41" t="s">
        <v>71</v>
      </c>
      <c r="B22" s="42">
        <v>0.13</v>
      </c>
      <c r="C22" s="45">
        <f t="shared" si="0"/>
        <v>16250</v>
      </c>
      <c r="D22" s="44">
        <f t="shared" si="1"/>
        <v>812.5</v>
      </c>
      <c r="E22" s="44">
        <f t="shared" si="1"/>
        <v>975</v>
      </c>
      <c r="F22" s="44">
        <f t="shared" si="1"/>
        <v>975</v>
      </c>
      <c r="G22" s="44">
        <f t="shared" si="1"/>
        <v>1625</v>
      </c>
      <c r="H22" s="44">
        <f t="shared" si="1"/>
        <v>1950</v>
      </c>
      <c r="I22" s="44">
        <f t="shared" si="1"/>
        <v>1787.5</v>
      </c>
      <c r="J22" s="44">
        <f t="shared" si="1"/>
        <v>1625</v>
      </c>
      <c r="K22" s="44">
        <f t="shared" si="1"/>
        <v>1625</v>
      </c>
      <c r="L22" s="44">
        <f t="shared" si="1"/>
        <v>1300</v>
      </c>
      <c r="M22" s="44">
        <f t="shared" si="1"/>
        <v>1300</v>
      </c>
      <c r="N22" s="44">
        <f t="shared" si="1"/>
        <v>1300</v>
      </c>
      <c r="O22" s="44">
        <f t="shared" si="1"/>
        <v>975</v>
      </c>
    </row>
    <row r="23" spans="1:15" x14ac:dyDescent="0.25">
      <c r="A23" s="41" t="s">
        <v>72</v>
      </c>
      <c r="B23" s="42">
        <v>3.2000000000000001E-2</v>
      </c>
      <c r="C23" s="45">
        <f t="shared" si="0"/>
        <v>4000</v>
      </c>
      <c r="D23" s="44">
        <f t="shared" si="1"/>
        <v>200</v>
      </c>
      <c r="E23" s="44">
        <f t="shared" si="1"/>
        <v>240</v>
      </c>
      <c r="F23" s="44">
        <f t="shared" si="1"/>
        <v>240</v>
      </c>
      <c r="G23" s="44">
        <f t="shared" si="1"/>
        <v>400</v>
      </c>
      <c r="H23" s="44">
        <f t="shared" si="1"/>
        <v>480</v>
      </c>
      <c r="I23" s="44">
        <f t="shared" si="1"/>
        <v>440</v>
      </c>
      <c r="J23" s="44">
        <f t="shared" si="1"/>
        <v>400</v>
      </c>
      <c r="K23" s="44">
        <f t="shared" si="1"/>
        <v>400</v>
      </c>
      <c r="L23" s="44">
        <f t="shared" si="1"/>
        <v>320</v>
      </c>
      <c r="M23" s="44">
        <f t="shared" si="1"/>
        <v>320</v>
      </c>
      <c r="N23" s="44">
        <f t="shared" si="1"/>
        <v>320</v>
      </c>
      <c r="O23" s="44">
        <f t="shared" si="1"/>
        <v>240</v>
      </c>
    </row>
    <row r="24" spans="1:15" x14ac:dyDescent="0.25">
      <c r="A24" s="41" t="s">
        <v>73</v>
      </c>
      <c r="B24" s="42">
        <v>8.5000000000000006E-2</v>
      </c>
      <c r="C24" s="45">
        <f t="shared" si="0"/>
        <v>10625</v>
      </c>
      <c r="D24" s="44">
        <f t="shared" si="1"/>
        <v>531.25</v>
      </c>
      <c r="E24" s="44">
        <f t="shared" si="1"/>
        <v>637.5</v>
      </c>
      <c r="F24" s="44">
        <f t="shared" si="1"/>
        <v>637.5</v>
      </c>
      <c r="G24" s="44">
        <f t="shared" si="1"/>
        <v>1062.5</v>
      </c>
      <c r="H24" s="44">
        <f t="shared" si="1"/>
        <v>1275</v>
      </c>
      <c r="I24" s="44">
        <f t="shared" si="1"/>
        <v>1168.75</v>
      </c>
      <c r="J24" s="44">
        <f t="shared" si="1"/>
        <v>1062.5</v>
      </c>
      <c r="K24" s="44">
        <f t="shared" si="1"/>
        <v>1062.5</v>
      </c>
      <c r="L24" s="44">
        <f t="shared" si="1"/>
        <v>850</v>
      </c>
      <c r="M24" s="44">
        <f t="shared" si="1"/>
        <v>850</v>
      </c>
      <c r="N24" s="44">
        <f t="shared" si="1"/>
        <v>850</v>
      </c>
      <c r="O24" s="44">
        <f t="shared" si="1"/>
        <v>637.5</v>
      </c>
    </row>
    <row r="25" spans="1:15" x14ac:dyDescent="0.25">
      <c r="A25" s="41" t="s">
        <v>74</v>
      </c>
      <c r="B25" s="42">
        <v>0.05</v>
      </c>
      <c r="C25" s="45">
        <f t="shared" si="0"/>
        <v>6250</v>
      </c>
      <c r="D25" s="44">
        <f t="shared" si="1"/>
        <v>312.5</v>
      </c>
      <c r="E25" s="44">
        <f t="shared" si="1"/>
        <v>375</v>
      </c>
      <c r="F25" s="44">
        <f t="shared" si="1"/>
        <v>375</v>
      </c>
      <c r="G25" s="44">
        <f t="shared" si="1"/>
        <v>625</v>
      </c>
      <c r="H25" s="44">
        <f t="shared" si="1"/>
        <v>750</v>
      </c>
      <c r="I25" s="44">
        <f t="shared" si="1"/>
        <v>687.5</v>
      </c>
      <c r="J25" s="44">
        <f t="shared" si="1"/>
        <v>625</v>
      </c>
      <c r="K25" s="44">
        <f t="shared" si="1"/>
        <v>625</v>
      </c>
      <c r="L25" s="44">
        <f t="shared" si="1"/>
        <v>500</v>
      </c>
      <c r="M25" s="44">
        <f t="shared" si="1"/>
        <v>500</v>
      </c>
      <c r="N25" s="44">
        <f t="shared" si="1"/>
        <v>500</v>
      </c>
      <c r="O25" s="44">
        <f t="shared" si="1"/>
        <v>375</v>
      </c>
    </row>
    <row r="26" spans="1:15" x14ac:dyDescent="0.25">
      <c r="A26" s="41" t="s">
        <v>75</v>
      </c>
      <c r="B26" s="42">
        <v>3.1E-2</v>
      </c>
      <c r="C26" s="45">
        <f t="shared" si="0"/>
        <v>3875</v>
      </c>
      <c r="D26" s="44">
        <f t="shared" si="1"/>
        <v>193.75</v>
      </c>
      <c r="E26" s="44">
        <f t="shared" si="1"/>
        <v>232.5</v>
      </c>
      <c r="F26" s="44">
        <f t="shared" si="1"/>
        <v>232.5</v>
      </c>
      <c r="G26" s="44">
        <f t="shared" si="1"/>
        <v>387.5</v>
      </c>
      <c r="H26" s="44">
        <f t="shared" si="1"/>
        <v>465</v>
      </c>
      <c r="I26" s="44">
        <f t="shared" si="1"/>
        <v>426.25</v>
      </c>
      <c r="J26" s="44">
        <f t="shared" si="1"/>
        <v>387.5</v>
      </c>
      <c r="K26" s="44">
        <f t="shared" si="1"/>
        <v>387.5</v>
      </c>
      <c r="L26" s="44">
        <f t="shared" si="1"/>
        <v>310</v>
      </c>
      <c r="M26" s="44">
        <f t="shared" si="1"/>
        <v>310</v>
      </c>
      <c r="N26" s="44">
        <f t="shared" si="1"/>
        <v>310</v>
      </c>
      <c r="O26" s="44">
        <f t="shared" si="1"/>
        <v>232.5</v>
      </c>
    </row>
    <row r="27" spans="1:15" x14ac:dyDescent="0.25">
      <c r="A27" s="41" t="s">
        <v>76</v>
      </c>
      <c r="B27" s="42">
        <v>0.14000000000000001</v>
      </c>
      <c r="C27" s="45">
        <f t="shared" si="0"/>
        <v>17500</v>
      </c>
      <c r="D27" s="44">
        <f t="shared" si="1"/>
        <v>875</v>
      </c>
      <c r="E27" s="44">
        <f t="shared" si="1"/>
        <v>1050</v>
      </c>
      <c r="F27" s="44">
        <f t="shared" si="1"/>
        <v>1050</v>
      </c>
      <c r="G27" s="44">
        <f t="shared" si="1"/>
        <v>1750</v>
      </c>
      <c r="H27" s="44">
        <f t="shared" si="1"/>
        <v>2100</v>
      </c>
      <c r="I27" s="44">
        <f t="shared" si="1"/>
        <v>1925</v>
      </c>
      <c r="J27" s="44">
        <f t="shared" si="1"/>
        <v>1750</v>
      </c>
      <c r="K27" s="44">
        <f t="shared" si="1"/>
        <v>1750</v>
      </c>
      <c r="L27" s="44">
        <f t="shared" si="1"/>
        <v>1400</v>
      </c>
      <c r="M27" s="44">
        <f t="shared" si="1"/>
        <v>1400</v>
      </c>
      <c r="N27" s="44">
        <f t="shared" si="1"/>
        <v>1400</v>
      </c>
      <c r="O27" s="44">
        <f t="shared" si="1"/>
        <v>1050</v>
      </c>
    </row>
    <row r="28" spans="1:15" x14ac:dyDescent="0.25">
      <c r="A28" s="41" t="s">
        <v>77</v>
      </c>
      <c r="B28" s="42">
        <v>0</v>
      </c>
      <c r="C28" s="45">
        <f t="shared" si="0"/>
        <v>0</v>
      </c>
      <c r="D28" s="44">
        <f t="shared" si="1"/>
        <v>0</v>
      </c>
      <c r="E28" s="44">
        <f t="shared" si="1"/>
        <v>0</v>
      </c>
      <c r="F28" s="44">
        <f t="shared" si="1"/>
        <v>0</v>
      </c>
      <c r="G28" s="44">
        <f t="shared" si="1"/>
        <v>0</v>
      </c>
      <c r="H28" s="44">
        <f t="shared" si="1"/>
        <v>0</v>
      </c>
      <c r="I28" s="44">
        <f t="shared" si="1"/>
        <v>0</v>
      </c>
      <c r="J28" s="44">
        <f t="shared" si="1"/>
        <v>0</v>
      </c>
      <c r="K28" s="44">
        <f t="shared" si="1"/>
        <v>0</v>
      </c>
      <c r="L28" s="44">
        <f t="shared" si="1"/>
        <v>0</v>
      </c>
      <c r="M28" s="44">
        <f t="shared" si="1"/>
        <v>0</v>
      </c>
      <c r="N28" s="44">
        <f t="shared" si="1"/>
        <v>0</v>
      </c>
      <c r="O28" s="44">
        <f t="shared" si="1"/>
        <v>0</v>
      </c>
    </row>
    <row r="29" spans="1:15" x14ac:dyDescent="0.25">
      <c r="A29" s="41" t="s">
        <v>78</v>
      </c>
      <c r="B29" s="42">
        <v>2.9000000000000001E-2</v>
      </c>
      <c r="C29" s="45">
        <f t="shared" si="0"/>
        <v>3625</v>
      </c>
      <c r="D29" s="44">
        <f t="shared" si="1"/>
        <v>181.25</v>
      </c>
      <c r="E29" s="44">
        <f t="shared" si="1"/>
        <v>217.5</v>
      </c>
      <c r="F29" s="44">
        <f t="shared" si="1"/>
        <v>217.5</v>
      </c>
      <c r="G29" s="44">
        <f t="shared" si="1"/>
        <v>362.5</v>
      </c>
      <c r="H29" s="44">
        <f t="shared" si="1"/>
        <v>435</v>
      </c>
      <c r="I29" s="44">
        <f t="shared" si="1"/>
        <v>398.75</v>
      </c>
      <c r="J29" s="44">
        <f t="shared" si="1"/>
        <v>362.5</v>
      </c>
      <c r="K29" s="44">
        <f t="shared" si="1"/>
        <v>362.5</v>
      </c>
      <c r="L29" s="44">
        <f t="shared" si="1"/>
        <v>290</v>
      </c>
      <c r="M29" s="44">
        <f t="shared" si="1"/>
        <v>290</v>
      </c>
      <c r="N29" s="44">
        <f t="shared" si="1"/>
        <v>290</v>
      </c>
      <c r="O29" s="44">
        <f t="shared" si="1"/>
        <v>217.5</v>
      </c>
    </row>
    <row r="30" spans="1:15" x14ac:dyDescent="0.25">
      <c r="A30" s="41" t="s">
        <v>79</v>
      </c>
      <c r="B30" s="42">
        <v>0.01</v>
      </c>
      <c r="C30" s="45">
        <f t="shared" si="0"/>
        <v>1250</v>
      </c>
      <c r="D30" s="44">
        <f t="shared" si="1"/>
        <v>62.5</v>
      </c>
      <c r="E30" s="44">
        <f t="shared" si="1"/>
        <v>75</v>
      </c>
      <c r="F30" s="44">
        <f t="shared" si="1"/>
        <v>75</v>
      </c>
      <c r="G30" s="44">
        <f t="shared" si="1"/>
        <v>125</v>
      </c>
      <c r="H30" s="44">
        <f t="shared" si="1"/>
        <v>150</v>
      </c>
      <c r="I30" s="44">
        <f t="shared" si="1"/>
        <v>137.5</v>
      </c>
      <c r="J30" s="44">
        <f t="shared" si="1"/>
        <v>125</v>
      </c>
      <c r="K30" s="44">
        <f t="shared" si="1"/>
        <v>125</v>
      </c>
      <c r="L30" s="44">
        <f t="shared" si="1"/>
        <v>100</v>
      </c>
      <c r="M30" s="44">
        <f t="shared" si="1"/>
        <v>100</v>
      </c>
      <c r="N30" s="44">
        <f t="shared" si="1"/>
        <v>100</v>
      </c>
      <c r="O30" s="44">
        <f t="shared" si="1"/>
        <v>75</v>
      </c>
    </row>
    <row r="31" spans="1:15" x14ac:dyDescent="0.25">
      <c r="A31" s="41" t="s">
        <v>80</v>
      </c>
      <c r="B31" s="42">
        <v>0.04</v>
      </c>
      <c r="C31" s="45">
        <f t="shared" si="0"/>
        <v>5000</v>
      </c>
      <c r="D31" s="44">
        <f t="shared" si="1"/>
        <v>250</v>
      </c>
      <c r="E31" s="44">
        <f t="shared" si="1"/>
        <v>300</v>
      </c>
      <c r="F31" s="44">
        <f t="shared" si="1"/>
        <v>300</v>
      </c>
      <c r="G31" s="44">
        <f t="shared" si="1"/>
        <v>500</v>
      </c>
      <c r="H31" s="44">
        <f t="shared" si="1"/>
        <v>600</v>
      </c>
      <c r="I31" s="44">
        <f t="shared" si="1"/>
        <v>550</v>
      </c>
      <c r="J31" s="44">
        <f t="shared" si="1"/>
        <v>500</v>
      </c>
      <c r="K31" s="44">
        <f t="shared" si="1"/>
        <v>500</v>
      </c>
      <c r="L31" s="44">
        <f t="shared" si="1"/>
        <v>400</v>
      </c>
      <c r="M31" s="44">
        <f t="shared" si="1"/>
        <v>400</v>
      </c>
      <c r="N31" s="44">
        <f t="shared" si="1"/>
        <v>400</v>
      </c>
      <c r="O31" s="44">
        <f t="shared" si="1"/>
        <v>300</v>
      </c>
    </row>
    <row r="32" spans="1:15" x14ac:dyDescent="0.25">
      <c r="A32" s="41" t="s">
        <v>81</v>
      </c>
      <c r="B32" s="42">
        <v>0.06</v>
      </c>
      <c r="C32" s="45">
        <f t="shared" si="0"/>
        <v>7500</v>
      </c>
      <c r="D32" s="44">
        <f t="shared" ref="D32:O35" si="2">D$38*$C32</f>
        <v>375</v>
      </c>
      <c r="E32" s="44">
        <f t="shared" si="2"/>
        <v>450</v>
      </c>
      <c r="F32" s="44">
        <f t="shared" si="2"/>
        <v>450</v>
      </c>
      <c r="G32" s="44">
        <f t="shared" si="2"/>
        <v>750</v>
      </c>
      <c r="H32" s="44">
        <f t="shared" si="2"/>
        <v>900</v>
      </c>
      <c r="I32" s="44">
        <f t="shared" si="2"/>
        <v>825</v>
      </c>
      <c r="J32" s="44">
        <f t="shared" si="2"/>
        <v>750</v>
      </c>
      <c r="K32" s="44">
        <f t="shared" si="2"/>
        <v>750</v>
      </c>
      <c r="L32" s="44">
        <f t="shared" si="2"/>
        <v>600</v>
      </c>
      <c r="M32" s="44">
        <f t="shared" si="2"/>
        <v>600</v>
      </c>
      <c r="N32" s="44">
        <f t="shared" si="2"/>
        <v>600</v>
      </c>
      <c r="O32" s="44">
        <f t="shared" si="2"/>
        <v>450</v>
      </c>
    </row>
    <row r="33" spans="1:15" x14ac:dyDescent="0.25">
      <c r="A33" s="41" t="s">
        <v>82</v>
      </c>
      <c r="B33" s="42">
        <v>7.0000000000000001E-3</v>
      </c>
      <c r="C33" s="45">
        <f t="shared" si="0"/>
        <v>875</v>
      </c>
      <c r="D33" s="44">
        <f t="shared" si="2"/>
        <v>43.75</v>
      </c>
      <c r="E33" s="44">
        <f t="shared" si="2"/>
        <v>52.5</v>
      </c>
      <c r="F33" s="44">
        <f t="shared" si="2"/>
        <v>52.5</v>
      </c>
      <c r="G33" s="44">
        <f t="shared" si="2"/>
        <v>87.5</v>
      </c>
      <c r="H33" s="44">
        <f t="shared" si="2"/>
        <v>105</v>
      </c>
      <c r="I33" s="44">
        <f t="shared" si="2"/>
        <v>96.25</v>
      </c>
      <c r="J33" s="44">
        <f t="shared" si="2"/>
        <v>87.5</v>
      </c>
      <c r="K33" s="44">
        <f t="shared" si="2"/>
        <v>87.5</v>
      </c>
      <c r="L33" s="44">
        <f t="shared" si="2"/>
        <v>70</v>
      </c>
      <c r="M33" s="44">
        <f t="shared" si="2"/>
        <v>70</v>
      </c>
      <c r="N33" s="44">
        <f t="shared" si="2"/>
        <v>70</v>
      </c>
      <c r="O33" s="44">
        <f t="shared" si="2"/>
        <v>52.5</v>
      </c>
    </row>
    <row r="34" spans="1:15" x14ac:dyDescent="0.25">
      <c r="A34" s="41" t="s">
        <v>83</v>
      </c>
      <c r="B34" s="42">
        <v>7.0000000000000007E-2</v>
      </c>
      <c r="C34" s="45">
        <f t="shared" si="0"/>
        <v>8750</v>
      </c>
      <c r="D34" s="44">
        <f t="shared" si="2"/>
        <v>437.5</v>
      </c>
      <c r="E34" s="44">
        <f t="shared" si="2"/>
        <v>525</v>
      </c>
      <c r="F34" s="44">
        <f t="shared" si="2"/>
        <v>525</v>
      </c>
      <c r="G34" s="44">
        <f t="shared" si="2"/>
        <v>875</v>
      </c>
      <c r="H34" s="44">
        <f t="shared" si="2"/>
        <v>1050</v>
      </c>
      <c r="I34" s="44">
        <f t="shared" si="2"/>
        <v>962.5</v>
      </c>
      <c r="J34" s="44">
        <f t="shared" si="2"/>
        <v>875</v>
      </c>
      <c r="K34" s="44">
        <f t="shared" si="2"/>
        <v>875</v>
      </c>
      <c r="L34" s="44">
        <f t="shared" si="2"/>
        <v>700</v>
      </c>
      <c r="M34" s="44">
        <f t="shared" si="2"/>
        <v>700</v>
      </c>
      <c r="N34" s="44">
        <f t="shared" si="2"/>
        <v>700</v>
      </c>
      <c r="O34" s="44">
        <f t="shared" si="2"/>
        <v>525</v>
      </c>
    </row>
    <row r="35" spans="1:15" ht="15.75" thickBot="1" x14ac:dyDescent="0.3">
      <c r="A35" s="46" t="s">
        <v>84</v>
      </c>
      <c r="B35" s="47">
        <v>0.01</v>
      </c>
      <c r="C35" s="48">
        <f t="shared" si="0"/>
        <v>1250</v>
      </c>
      <c r="D35" s="49">
        <f t="shared" si="2"/>
        <v>62.5</v>
      </c>
      <c r="E35" s="49">
        <f t="shared" si="2"/>
        <v>75</v>
      </c>
      <c r="F35" s="49">
        <f t="shared" si="2"/>
        <v>75</v>
      </c>
      <c r="G35" s="49">
        <f t="shared" si="2"/>
        <v>125</v>
      </c>
      <c r="H35" s="49">
        <f t="shared" si="2"/>
        <v>150</v>
      </c>
      <c r="I35" s="49">
        <f t="shared" si="2"/>
        <v>137.5</v>
      </c>
      <c r="J35" s="49">
        <f t="shared" si="2"/>
        <v>125</v>
      </c>
      <c r="K35" s="49">
        <f t="shared" si="2"/>
        <v>125</v>
      </c>
      <c r="L35" s="49">
        <f t="shared" si="2"/>
        <v>100</v>
      </c>
      <c r="M35" s="49">
        <f t="shared" si="2"/>
        <v>100</v>
      </c>
      <c r="N35" s="49">
        <f t="shared" si="2"/>
        <v>100</v>
      </c>
      <c r="O35" s="49">
        <f t="shared" si="2"/>
        <v>75</v>
      </c>
    </row>
    <row r="36" spans="1:15" ht="15.75" thickTop="1" x14ac:dyDescent="0.25">
      <c r="B36" s="50">
        <f>SUM(B16:B35)</f>
        <v>1.0000000000000002</v>
      </c>
      <c r="C36" s="51">
        <f>SUM(C16:C35)</f>
        <v>125000</v>
      </c>
      <c r="D36" s="51">
        <f>SUM(D16:D35)</f>
        <v>6250</v>
      </c>
      <c r="E36" s="51">
        <f t="shared" ref="E36:O36" si="3">SUM(E16:E35)</f>
        <v>7500</v>
      </c>
      <c r="F36" s="51">
        <f t="shared" si="3"/>
        <v>7500</v>
      </c>
      <c r="G36" s="51">
        <f t="shared" si="3"/>
        <v>12500</v>
      </c>
      <c r="H36" s="51">
        <f t="shared" si="3"/>
        <v>15000</v>
      </c>
      <c r="I36" s="51">
        <f t="shared" si="3"/>
        <v>13750</v>
      </c>
      <c r="J36" s="51">
        <f t="shared" si="3"/>
        <v>12500</v>
      </c>
      <c r="K36" s="51">
        <f t="shared" si="3"/>
        <v>12500</v>
      </c>
      <c r="L36" s="51">
        <f t="shared" si="3"/>
        <v>10000</v>
      </c>
      <c r="M36" s="51">
        <f t="shared" si="3"/>
        <v>10000</v>
      </c>
      <c r="N36" s="51">
        <f t="shared" si="3"/>
        <v>10000</v>
      </c>
      <c r="O36" s="51">
        <f t="shared" si="3"/>
        <v>7500</v>
      </c>
    </row>
    <row r="38" spans="1:15" x14ac:dyDescent="0.25">
      <c r="A38" s="145" t="s">
        <v>85</v>
      </c>
      <c r="B38" s="145"/>
      <c r="D38" s="52">
        <f>Budget!E18</f>
        <v>0.05</v>
      </c>
      <c r="E38" s="52">
        <f>Budget!E19</f>
        <v>0.06</v>
      </c>
      <c r="F38" s="52">
        <f>Budget!E20</f>
        <v>0.06</v>
      </c>
      <c r="G38" s="52">
        <f>Budget!E21</f>
        <v>0.1</v>
      </c>
      <c r="H38" s="52">
        <f>Budget!E22</f>
        <v>0.12</v>
      </c>
      <c r="I38" s="52">
        <f>Budget!E23</f>
        <v>0.11</v>
      </c>
      <c r="J38" s="52">
        <f>Budget!E24</f>
        <v>0.1</v>
      </c>
      <c r="K38" s="52">
        <f>Budget!E25</f>
        <v>0.1</v>
      </c>
      <c r="L38" s="52">
        <f>Budget!E26</f>
        <v>0.08</v>
      </c>
      <c r="M38" s="52">
        <f>Budget!E27</f>
        <v>0.08</v>
      </c>
      <c r="N38" s="52">
        <f>Budget!E28</f>
        <v>0.08</v>
      </c>
      <c r="O38" s="52">
        <f>Budget!E29</f>
        <v>0.06</v>
      </c>
    </row>
    <row r="39" spans="1:15" x14ac:dyDescent="0.25">
      <c r="A39" s="41" t="s">
        <v>86</v>
      </c>
      <c r="D39" s="44">
        <f>D36/31</f>
        <v>201.61290322580646</v>
      </c>
      <c r="E39" s="44">
        <f>E36/28</f>
        <v>267.85714285714283</v>
      </c>
      <c r="F39" s="44">
        <f t="shared" ref="F39:O39" si="4">F36/31</f>
        <v>241.93548387096774</v>
      </c>
      <c r="G39" s="44">
        <f>G36/30</f>
        <v>416.66666666666669</v>
      </c>
      <c r="H39" s="44">
        <f t="shared" si="4"/>
        <v>483.87096774193549</v>
      </c>
      <c r="I39" s="44">
        <f>I36/30</f>
        <v>458.33333333333331</v>
      </c>
      <c r="J39" s="44">
        <f t="shared" si="4"/>
        <v>403.22580645161293</v>
      </c>
      <c r="K39" s="44">
        <f t="shared" si="4"/>
        <v>403.22580645161293</v>
      </c>
      <c r="L39" s="44">
        <f>L36/30</f>
        <v>333.33333333333331</v>
      </c>
      <c r="M39" s="44">
        <f t="shared" si="4"/>
        <v>322.58064516129031</v>
      </c>
      <c r="N39" s="44">
        <f>N36/30</f>
        <v>333.33333333333331</v>
      </c>
      <c r="O39" s="44">
        <f t="shared" si="4"/>
        <v>241.93548387096774</v>
      </c>
    </row>
  </sheetData>
  <mergeCells count="3">
    <mergeCell ref="K4:O11"/>
    <mergeCell ref="D14:O14"/>
    <mergeCell ref="A38:B3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Budget</vt:lpstr>
      <vt:lpstr>Future Growth</vt:lpstr>
      <vt:lpstr>Sheet4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Jules</dc:creator>
  <cp:keywords/>
  <dc:description/>
  <cp:lastModifiedBy>Jonny Coombes</cp:lastModifiedBy>
  <cp:revision/>
  <dcterms:created xsi:type="dcterms:W3CDTF">2018-03-12T11:13:02Z</dcterms:created>
  <dcterms:modified xsi:type="dcterms:W3CDTF">2022-03-16T13:50:28Z</dcterms:modified>
  <cp:category/>
  <cp:contentStatus/>
</cp:coreProperties>
</file>